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
    </mc:Choice>
  </mc:AlternateContent>
  <xr:revisionPtr revIDLastSave="16" documentId="8_{CEDE3A3B-8623-4B29-95B6-44F67CDAAA72}" xr6:coauthVersionLast="47" xr6:coauthVersionMax="47" xr10:uidLastSave="{B1317BC8-F922-462F-9C11-B6EA73CB0D30}"/>
  <bookViews>
    <workbookView xWindow="-110" yWindow="-110" windowWidth="19420" windowHeight="10420" activeTab="1" xr2:uid="{BE9E1E00-0B85-4844-B1E3-229A610793B1}"/>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Skattenavn">'Part 5 - Company data'!$S$5:$U$8</definedName>
    <definedName name="Total_reconciled">Table10[Revenue value]</definedName>
    <definedName name="Total_revenues">Government_revenues_table[Revenue value]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6" i="8" l="1"/>
  <c r="B265" i="11"/>
  <c r="B262" i="11" l="1"/>
  <c r="B263" i="11"/>
  <c r="C260" i="11" l="1"/>
  <c r="C261" i="11" s="1"/>
  <c r="C256" i="11"/>
  <c r="C257" i="11" s="1"/>
  <c r="C252" i="11"/>
  <c r="B252" i="11" s="1"/>
  <c r="C248" i="11"/>
  <c r="C249" i="11" s="1"/>
  <c r="C244" i="11"/>
  <c r="C245" i="11" s="1"/>
  <c r="C240" i="11"/>
  <c r="C241" i="11" s="1"/>
  <c r="B241" i="11" s="1"/>
  <c r="C236" i="11"/>
  <c r="C237" i="11" s="1"/>
  <c r="C232" i="11"/>
  <c r="C233" i="11" s="1"/>
  <c r="C228" i="11"/>
  <c r="C229" i="11" s="1"/>
  <c r="B229" i="11" s="1"/>
  <c r="C224" i="11"/>
  <c r="C225" i="11" s="1"/>
  <c r="C220" i="11"/>
  <c r="C221" i="11" s="1"/>
  <c r="C216" i="11"/>
  <c r="C217" i="11" s="1"/>
  <c r="C212" i="11"/>
  <c r="C213" i="11" s="1"/>
  <c r="C208" i="11"/>
  <c r="C209" i="11" s="1"/>
  <c r="B209" i="11" s="1"/>
  <c r="C204" i="11"/>
  <c r="C205" i="11" s="1"/>
  <c r="C200" i="11"/>
  <c r="C201" i="11" s="1"/>
  <c r="C196" i="11"/>
  <c r="C197" i="11" s="1"/>
  <c r="C192" i="11"/>
  <c r="C193" i="11" s="1"/>
  <c r="C188" i="11"/>
  <c r="C189" i="11" s="1"/>
  <c r="C184" i="11"/>
  <c r="C185" i="11" s="1"/>
  <c r="C180" i="11"/>
  <c r="C181" i="11" s="1"/>
  <c r="C176" i="11"/>
  <c r="C177" i="11" s="1"/>
  <c r="B177" i="11" s="1"/>
  <c r="C172" i="11"/>
  <c r="C173" i="11" s="1"/>
  <c r="C168" i="11"/>
  <c r="C169" i="11" s="1"/>
  <c r="C164" i="11"/>
  <c r="C165" i="11" s="1"/>
  <c r="C160" i="11"/>
  <c r="C161" i="11" s="1"/>
  <c r="C156" i="11"/>
  <c r="C157" i="11" s="1"/>
  <c r="C152" i="11"/>
  <c r="C153" i="11" s="1"/>
  <c r="C148" i="11"/>
  <c r="C149" i="11" s="1"/>
  <c r="C144" i="11"/>
  <c r="C145" i="11" s="1"/>
  <c r="B145" i="11" s="1"/>
  <c r="C140" i="11"/>
  <c r="C141" i="11" s="1"/>
  <c r="C136" i="11"/>
  <c r="C137" i="11" s="1"/>
  <c r="C132" i="11"/>
  <c r="C133" i="11" s="1"/>
  <c r="C134" i="11" s="1"/>
  <c r="B134" i="11" s="1"/>
  <c r="C128" i="11"/>
  <c r="C129" i="11" s="1"/>
  <c r="C124" i="11"/>
  <c r="C125" i="11" s="1"/>
  <c r="C120" i="11"/>
  <c r="B120" i="11" s="1"/>
  <c r="C116" i="11"/>
  <c r="C117" i="11" s="1"/>
  <c r="C112" i="11"/>
  <c r="C113" i="11" s="1"/>
  <c r="B113" i="11" s="1"/>
  <c r="C108" i="11"/>
  <c r="C109" i="11" s="1"/>
  <c r="C104" i="11"/>
  <c r="B104" i="11" s="1"/>
  <c r="C100" i="11"/>
  <c r="C101" i="11" s="1"/>
  <c r="B101" i="11" s="1"/>
  <c r="C96" i="11"/>
  <c r="C97" i="11" s="1"/>
  <c r="C92" i="11"/>
  <c r="C93" i="11" s="1"/>
  <c r="C88" i="11"/>
  <c r="C89" i="11" s="1"/>
  <c r="C84" i="11"/>
  <c r="C85" i="11" s="1"/>
  <c r="C80" i="11"/>
  <c r="C81" i="11" s="1"/>
  <c r="B81" i="11" s="1"/>
  <c r="C76" i="11"/>
  <c r="C77" i="11" s="1"/>
  <c r="C72" i="11"/>
  <c r="C73" i="11" s="1"/>
  <c r="C68" i="11"/>
  <c r="B68" i="11" s="1"/>
  <c r="C64" i="11"/>
  <c r="C65" i="11" s="1"/>
  <c r="C60" i="11"/>
  <c r="C61" i="11" s="1"/>
  <c r="C56" i="11"/>
  <c r="C57" i="11" s="1"/>
  <c r="C52" i="11"/>
  <c r="C53" i="11" s="1"/>
  <c r="C48" i="11"/>
  <c r="C49" i="11" s="1"/>
  <c r="B49" i="11" s="1"/>
  <c r="C44" i="11"/>
  <c r="C45" i="11" s="1"/>
  <c r="C40" i="11"/>
  <c r="C41" i="11" s="1"/>
  <c r="B41" i="11" s="1"/>
  <c r="C36" i="11"/>
  <c r="B36" i="11" s="1"/>
  <c r="C32" i="11"/>
  <c r="C33" i="11" s="1"/>
  <c r="C28" i="11"/>
  <c r="C29" i="11" s="1"/>
  <c r="C30" i="11" s="1"/>
  <c r="C24" i="11"/>
  <c r="C25" i="11" s="1"/>
  <c r="C26" i="11" s="1"/>
  <c r="C20" i="11"/>
  <c r="C21" i="11" s="1"/>
  <c r="C22" i="11" s="1"/>
  <c r="C16" i="11"/>
  <c r="B31" i="11"/>
  <c r="B35" i="11"/>
  <c r="B39" i="11"/>
  <c r="B43" i="11"/>
  <c r="B47" i="11"/>
  <c r="B51" i="11"/>
  <c r="B55" i="11"/>
  <c r="B59" i="11"/>
  <c r="B63" i="11"/>
  <c r="B67" i="11"/>
  <c r="B71" i="11"/>
  <c r="B75" i="11"/>
  <c r="B79" i="11"/>
  <c r="B83" i="11"/>
  <c r="B87" i="11"/>
  <c r="B91" i="11"/>
  <c r="B95" i="11"/>
  <c r="B99" i="11"/>
  <c r="B103" i="11"/>
  <c r="B107" i="11"/>
  <c r="B111" i="11"/>
  <c r="B115" i="11"/>
  <c r="B119" i="11"/>
  <c r="B123" i="11"/>
  <c r="B127" i="11"/>
  <c r="B131" i="11"/>
  <c r="B135" i="11"/>
  <c r="B139" i="11"/>
  <c r="B143" i="11"/>
  <c r="B147" i="11"/>
  <c r="B151" i="11"/>
  <c r="B152" i="11"/>
  <c r="B155" i="11"/>
  <c r="B159" i="11"/>
  <c r="B163" i="11"/>
  <c r="B167" i="11"/>
  <c r="B171" i="11"/>
  <c r="B175" i="11"/>
  <c r="B179" i="11"/>
  <c r="B180" i="11"/>
  <c r="B183" i="11"/>
  <c r="B184" i="11"/>
  <c r="B187" i="11"/>
  <c r="B191" i="11"/>
  <c r="B195" i="11"/>
  <c r="B196" i="11"/>
  <c r="B199" i="11"/>
  <c r="B203" i="11"/>
  <c r="B207" i="11"/>
  <c r="B211" i="11"/>
  <c r="B215" i="11"/>
  <c r="B216" i="11"/>
  <c r="B219" i="11"/>
  <c r="B223" i="11"/>
  <c r="B227" i="11"/>
  <c r="B228" i="11"/>
  <c r="B231" i="11"/>
  <c r="B235" i="11"/>
  <c r="B239" i="11"/>
  <c r="B240" i="11"/>
  <c r="B243" i="11"/>
  <c r="B247" i="11"/>
  <c r="B251" i="11"/>
  <c r="B255" i="11"/>
  <c r="B256" i="11"/>
  <c r="B259" i="11"/>
  <c r="B260" i="11"/>
  <c r="B232" i="11" l="1"/>
  <c r="B212" i="11"/>
  <c r="B168" i="11"/>
  <c r="B236" i="11"/>
  <c r="B200" i="11"/>
  <c r="B244" i="11"/>
  <c r="B108" i="11"/>
  <c r="B80" i="11"/>
  <c r="B176" i="11"/>
  <c r="B132" i="11"/>
  <c r="B48" i="11"/>
  <c r="B208" i="11"/>
  <c r="B192" i="11"/>
  <c r="B224" i="11"/>
  <c r="B204" i="11"/>
  <c r="B144" i="11"/>
  <c r="B140" i="11"/>
  <c r="B160" i="11"/>
  <c r="B112" i="11"/>
  <c r="B164" i="11"/>
  <c r="B76" i="11"/>
  <c r="B72" i="11"/>
  <c r="B84" i="11"/>
  <c r="B148" i="11"/>
  <c r="B52" i="11"/>
  <c r="B88" i="11"/>
  <c r="B116" i="11"/>
  <c r="B96" i="11"/>
  <c r="B56" i="11"/>
  <c r="C234" i="11"/>
  <c r="B234" i="11" s="1"/>
  <c r="B233" i="11"/>
  <c r="B197" i="11"/>
  <c r="C198" i="11"/>
  <c r="B198" i="11" s="1"/>
  <c r="C218" i="11"/>
  <c r="B218" i="11" s="1"/>
  <c r="B217" i="11"/>
  <c r="C90" i="11"/>
  <c r="B90" i="11" s="1"/>
  <c r="B89" i="11"/>
  <c r="C69" i="11"/>
  <c r="B133" i="11"/>
  <c r="B100" i="11"/>
  <c r="B128" i="11"/>
  <c r="B40" i="11"/>
  <c r="C105" i="11"/>
  <c r="B32" i="11"/>
  <c r="C138" i="11"/>
  <c r="B138" i="11" s="1"/>
  <c r="B137" i="11"/>
  <c r="C170" i="11"/>
  <c r="B170" i="11" s="1"/>
  <c r="B169" i="11"/>
  <c r="C74" i="11"/>
  <c r="B74" i="11" s="1"/>
  <c r="B73" i="11"/>
  <c r="C202" i="11"/>
  <c r="B202" i="11" s="1"/>
  <c r="B201" i="11"/>
  <c r="B57" i="11"/>
  <c r="C58" i="11"/>
  <c r="B58" i="11" s="1"/>
  <c r="C154" i="11"/>
  <c r="B154" i="11" s="1"/>
  <c r="B153" i="11"/>
  <c r="C250" i="11"/>
  <c r="B250" i="11" s="1"/>
  <c r="B249" i="11"/>
  <c r="B185" i="11"/>
  <c r="C186" i="11"/>
  <c r="B186" i="11" s="1"/>
  <c r="C166" i="11"/>
  <c r="B166" i="11" s="1"/>
  <c r="B165" i="11"/>
  <c r="B248" i="11"/>
  <c r="B136" i="11"/>
  <c r="C102" i="11"/>
  <c r="B102" i="11" s="1"/>
  <c r="C121" i="11"/>
  <c r="C230" i="11"/>
  <c r="B230" i="11" s="1"/>
  <c r="B64" i="11"/>
  <c r="B44" i="11"/>
  <c r="C17" i="11"/>
  <c r="C18" i="11" s="1"/>
  <c r="C37" i="11"/>
  <c r="B172" i="11"/>
  <c r="C262" i="11"/>
  <c r="B264" i="11" s="1"/>
  <c r="B261" i="11"/>
  <c r="C86" i="11"/>
  <c r="B86" i="11" s="1"/>
  <c r="B85" i="11"/>
  <c r="B157" i="11"/>
  <c r="C158" i="11"/>
  <c r="B158" i="11" s="1"/>
  <c r="C214" i="11"/>
  <c r="B214" i="11" s="1"/>
  <c r="B213" i="11"/>
  <c r="B45" i="11"/>
  <c r="C46" i="11"/>
  <c r="B46" i="11" s="1"/>
  <c r="C66" i="11"/>
  <c r="B66" i="11" s="1"/>
  <c r="B65" i="11"/>
  <c r="C174" i="11"/>
  <c r="B174" i="11" s="1"/>
  <c r="B173" i="11"/>
  <c r="C194" i="11"/>
  <c r="B194" i="11" s="1"/>
  <c r="B193" i="11"/>
  <c r="C34" i="11"/>
  <c r="B34" i="11" s="1"/>
  <c r="B33" i="11"/>
  <c r="C142" i="11"/>
  <c r="B142" i="11" s="1"/>
  <c r="B141" i="11"/>
  <c r="C162" i="11"/>
  <c r="B162" i="11" s="1"/>
  <c r="B161" i="11"/>
  <c r="C54" i="11"/>
  <c r="B54" i="11" s="1"/>
  <c r="B53" i="11"/>
  <c r="B125" i="11"/>
  <c r="C126" i="11"/>
  <c r="B126" i="11" s="1"/>
  <c r="B181" i="11"/>
  <c r="C182" i="11"/>
  <c r="B182" i="11" s="1"/>
  <c r="C110" i="11"/>
  <c r="B110" i="11" s="1"/>
  <c r="B109" i="11"/>
  <c r="C130" i="11"/>
  <c r="B130" i="11" s="1"/>
  <c r="B129" i="11"/>
  <c r="C238" i="11"/>
  <c r="B238" i="11" s="1"/>
  <c r="B237" i="11"/>
  <c r="C258" i="11"/>
  <c r="B258" i="11" s="1"/>
  <c r="B257" i="11"/>
  <c r="C94" i="11"/>
  <c r="B94" i="11" s="1"/>
  <c r="B93" i="11"/>
  <c r="B149" i="11"/>
  <c r="C150" i="11"/>
  <c r="B150" i="11" s="1"/>
  <c r="C222" i="11"/>
  <c r="B222" i="11" s="1"/>
  <c r="B221" i="11"/>
  <c r="C78" i="11"/>
  <c r="B78" i="11" s="1"/>
  <c r="B77" i="11"/>
  <c r="C98" i="11"/>
  <c r="B98" i="11" s="1"/>
  <c r="B97" i="11"/>
  <c r="C206" i="11"/>
  <c r="B206" i="11" s="1"/>
  <c r="B205" i="11"/>
  <c r="C226" i="11"/>
  <c r="B226" i="11" s="1"/>
  <c r="B225" i="11"/>
  <c r="B61" i="11"/>
  <c r="C62" i="11"/>
  <c r="B62" i="11" s="1"/>
  <c r="C118" i="11"/>
  <c r="B118" i="11" s="1"/>
  <c r="B117" i="11"/>
  <c r="C190" i="11"/>
  <c r="B190" i="11" s="1"/>
  <c r="B189" i="11"/>
  <c r="C246" i="11"/>
  <c r="B246" i="11" s="1"/>
  <c r="B245" i="11"/>
  <c r="B220" i="11"/>
  <c r="B188" i="11"/>
  <c r="B156" i="11"/>
  <c r="B124" i="11"/>
  <c r="B92" i="11"/>
  <c r="B60" i="11"/>
  <c r="C50" i="11"/>
  <c r="B50" i="11" s="1"/>
  <c r="C82" i="11"/>
  <c r="B82" i="11" s="1"/>
  <c r="C114" i="11"/>
  <c r="B114" i="11" s="1"/>
  <c r="C146" i="11"/>
  <c r="B146" i="11" s="1"/>
  <c r="C178" i="11"/>
  <c r="B178" i="11" s="1"/>
  <c r="C210" i="11"/>
  <c r="B210" i="11" s="1"/>
  <c r="C242" i="11"/>
  <c r="B242" i="11" s="1"/>
  <c r="C253" i="11"/>
  <c r="C42" i="11"/>
  <c r="B42" i="11" s="1"/>
  <c r="B69" i="11" l="1"/>
  <c r="C70" i="11"/>
  <c r="B70" i="11" s="1"/>
  <c r="C106" i="11"/>
  <c r="B106" i="11" s="1"/>
  <c r="B105" i="11"/>
  <c r="C122" i="11"/>
  <c r="B122" i="11" s="1"/>
  <c r="B121" i="11"/>
  <c r="C38" i="11"/>
  <c r="B38" i="11" s="1"/>
  <c r="B37" i="11"/>
  <c r="B253" i="11"/>
  <c r="C254" i="11"/>
  <c r="I77" i="12"/>
  <c r="I30" i="12"/>
  <c r="I54" i="12" l="1"/>
  <c r="I39" i="12"/>
  <c r="I68" i="12"/>
  <c r="I61" i="12"/>
  <c r="I87" i="12"/>
  <c r="I81" i="12"/>
  <c r="I88" i="12"/>
  <c r="I27" i="12"/>
  <c r="I83" i="12"/>
  <c r="I53" i="12"/>
  <c r="I32" i="12"/>
  <c r="I46" i="12"/>
  <c r="I55" i="12"/>
  <c r="I42" i="12"/>
  <c r="I70" i="12"/>
  <c r="I45" i="12"/>
  <c r="I36" i="12"/>
  <c r="I37" i="12"/>
  <c r="I56" i="12"/>
  <c r="I33" i="12"/>
  <c r="I90" i="12"/>
  <c r="I74" i="12"/>
  <c r="I86" i="12"/>
  <c r="B254" i="11"/>
  <c r="I51" i="12"/>
  <c r="I58" i="12"/>
  <c r="I64" i="12"/>
  <c r="I43" i="12"/>
  <c r="I50" i="12"/>
  <c r="I57" i="12"/>
  <c r="I48" i="12"/>
  <c r="I78" i="12"/>
  <c r="I41" i="12"/>
  <c r="I59" i="12"/>
  <c r="I35" i="12"/>
  <c r="I40" i="12"/>
  <c r="I34" i="12"/>
  <c r="I71" i="12"/>
  <c r="I80" i="12"/>
  <c r="I85" i="12"/>
  <c r="I44" i="12"/>
  <c r="I63" i="12"/>
  <c r="I62" i="12"/>
  <c r="I75" i="12"/>
  <c r="I65" i="12"/>
  <c r="I72" i="12"/>
  <c r="I49" i="12"/>
  <c r="I29" i="12"/>
  <c r="I76" i="12"/>
  <c r="I52" i="12"/>
  <c r="I82" i="12"/>
  <c r="I89" i="12"/>
  <c r="I66" i="12"/>
  <c r="I47" i="12"/>
  <c r="I31" i="12"/>
  <c r="I38" i="12"/>
  <c r="I60" i="12"/>
  <c r="I79" i="12"/>
  <c r="I67" i="12"/>
  <c r="I73" i="12"/>
  <c r="I84" i="12"/>
  <c r="I69" i="12"/>
  <c r="I28" i="12"/>
  <c r="B67" i="8" l="1"/>
  <c r="J30" i="4" l="1"/>
  <c r="J269" i="11" l="1"/>
  <c r="J32" i="4"/>
  <c r="H269" i="11" l="1"/>
  <c r="I32" i="4"/>
  <c r="B96" i="8" l="1"/>
  <c r="B92" i="8"/>
  <c r="B94" i="8"/>
  <c r="E24" i="9" l="1"/>
  <c r="J267" i="11" l="1"/>
  <c r="D48" i="8" l="1"/>
  <c r="F48" i="8" s="1"/>
  <c r="E23" i="9" l="1"/>
  <c r="E25" i="9"/>
  <c r="D82" i="8" l="1"/>
  <c r="E54" i="9" l="1"/>
  <c r="E55" i="9"/>
  <c r="E53" i="9"/>
  <c r="E56" i="9"/>
  <c r="B63" i="8"/>
  <c r="B75" i="8" l="1"/>
  <c r="B73" i="8"/>
  <c r="F152" i="8" l="1"/>
  <c r="F136" i="8"/>
  <c r="F123" i="8"/>
  <c r="F119" i="8"/>
  <c r="F85" i="8"/>
  <c r="F81" i="8"/>
  <c r="B18" i="11"/>
  <c r="E15" i="12"/>
  <c r="E17" i="12"/>
  <c r="E16" i="12"/>
  <c r="E18" i="12"/>
  <c r="B15" i="11"/>
  <c r="B16" i="11"/>
  <c r="B17" i="11"/>
  <c r="B19" i="11"/>
  <c r="B20" i="11"/>
  <c r="B21" i="11"/>
  <c r="B22" i="11"/>
  <c r="B23" i="11"/>
  <c r="B24" i="11"/>
  <c r="B25" i="11"/>
  <c r="B26" i="11"/>
  <c r="B27" i="11"/>
  <c r="B28" i="11"/>
  <c r="B29" i="11"/>
  <c r="B30" i="11"/>
  <c r="N4" i="4"/>
  <c r="B65" i="8"/>
  <c r="E16" i="9"/>
  <c r="E15" i="9"/>
  <c r="E17" i="9"/>
  <c r="B112" i="8"/>
  <c r="J45" i="4"/>
  <c r="F128" i="8"/>
  <c r="D23" i="4"/>
  <c r="E24" i="4"/>
  <c r="D24" i="4"/>
  <c r="C24" i="4"/>
  <c r="B24" i="4"/>
  <c r="E23" i="4"/>
  <c r="C23" i="4"/>
  <c r="B23" i="4"/>
  <c r="E22" i="4"/>
  <c r="D22" i="4"/>
  <c r="C22" i="4"/>
  <c r="B22" i="4"/>
  <c r="C25" i="4"/>
  <c r="C26" i="4"/>
  <c r="C27" i="4"/>
  <c r="C28" i="4"/>
  <c r="D25" i="4"/>
  <c r="D26" i="4"/>
  <c r="D27" i="4"/>
  <c r="D28" i="4"/>
  <c r="E25" i="4"/>
  <c r="E26" i="4"/>
  <c r="E27" i="4"/>
  <c r="E28" i="4"/>
  <c r="B25" i="4"/>
  <c r="B26" i="4"/>
  <c r="B27" i="4"/>
  <c r="B28" i="4"/>
  <c r="E52" i="9"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<sst xmlns="http://schemas.openxmlformats.org/spreadsheetml/2006/main" count="4523" uniqueCount="2112">
  <si>
    <t>Completed on:</t>
  </si>
  <si>
    <t>YYYY-MM-DD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</si>
  <si>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</si>
  <si>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</si>
  <si>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</si>
  <si>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</si>
  <si>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</si>
  <si>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</si>
  <si>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</si>
  <si>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</si>
  <si>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</si>
  <si>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</si>
  <si>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</si>
  <si>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</si>
  <si>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</si>
  <si>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</si>
  <si>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</si>
  <si>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</si>
  <si>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</si>
  <si>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</si>
  <si>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</si>
  <si>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</si>
  <si>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</si>
  <si>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</si>
  <si>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</si>
  <si>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</si>
  <si>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</si>
  <si>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</si>
  <si>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</si>
  <si>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</si>
  <si>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</si>
  <si>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</si>
  <si>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</si>
  <si>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</si>
  <si>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</si>
  <si>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</si>
  <si>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</si>
  <si>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</si>
  <si>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</si>
  <si>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</si>
  <si>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</si>
  <si>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</si>
  <si>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</si>
  <si>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</si>
  <si>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</si>
  <si>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</si>
  <si>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</si>
  <si>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</si>
  <si>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</si>
  <si>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</si>
  <si>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</si>
  <si>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</si>
  <si>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Afghanistan</t>
  </si>
  <si>
    <t>ISO Alpha-3 Code</t>
  </si>
  <si>
    <t>National currency name</t>
  </si>
  <si>
    <t>National currency ISO-4217</t>
  </si>
  <si>
    <t>Fiscal year covered by this data file</t>
  </si>
  <si>
    <t>Start Date</t>
  </si>
  <si>
    <t>End Date</t>
  </si>
  <si>
    <t>Data source</t>
  </si>
  <si>
    <t>Has an EITI Report been prepared by an Independent Administrator?</t>
  </si>
  <si>
    <t>&lt; Choose option &gt;</t>
  </si>
  <si>
    <t>What is the name of the company?</t>
  </si>
  <si>
    <t>Date that the EITI Report was made public</t>
  </si>
  <si>
    <t>URL, EITI Report</t>
  </si>
  <si>
    <t>Does the government systematically disclose EITI data at a single location?</t>
  </si>
  <si>
    <t>Publication date of the EITI data</t>
  </si>
  <si>
    <t>Website link (URL) to EITI data</t>
  </si>
  <si>
    <t>Are there other files of relevance?</t>
  </si>
  <si>
    <t>Yes</t>
  </si>
  <si>
    <t>Date that other file was made public</t>
  </si>
  <si>
    <t>URL</t>
  </si>
  <si>
    <r>
      <t>EITI Requirement 7.2</t>
    </r>
    <r>
      <rPr>
        <b/>
        <sz val="11"/>
        <rFont val="Franklin Gothic Book"/>
        <family val="2"/>
      </rPr>
      <t>: Data accessibility and open data</t>
    </r>
  </si>
  <si>
    <t>Does the government have an open data policy?</t>
  </si>
  <si>
    <t>Data coverage / scope</t>
  </si>
  <si>
    <t>Open data portal / files</t>
  </si>
  <si>
    <t>Sector coverage</t>
  </si>
  <si>
    <t>Oil</t>
  </si>
  <si>
    <t>Gas</t>
  </si>
  <si>
    <t>Mining (incl. Quarrying)</t>
  </si>
  <si>
    <t>Other, non-upstream sectors</t>
  </si>
  <si>
    <t>If yes, please specify name (insert new rows if multiple)</t>
  </si>
  <si>
    <t>&lt; Other sector &gt;</t>
  </si>
  <si>
    <t>Number of reporting government entities (incl SOEs if recipient)</t>
  </si>
  <si>
    <t>&lt; number &gt;</t>
  </si>
  <si>
    <t>Number of reporting companies (incl SOEs if payer)</t>
  </si>
  <si>
    <r>
      <rPr>
        <i/>
        <sz val="11"/>
        <rFont val="Franklin Gothic Book"/>
        <family val="2"/>
      </rPr>
      <t>Reporting currency (</t>
    </r>
    <r>
      <rPr>
        <i/>
        <sz val="11"/>
        <color theme="10"/>
        <rFont val="Franklin Gothic Book"/>
        <family val="2"/>
      </rPr>
      <t>ISO-4217 currency codes</t>
    </r>
    <r>
      <rPr>
        <i/>
        <sz val="11"/>
        <rFont val="Franklin Gothic Book"/>
        <family val="2"/>
      </rPr>
      <t>)</t>
    </r>
  </si>
  <si>
    <t xml:space="preserve">Exchange rate used: 1 USD = </t>
  </si>
  <si>
    <t>Exchange rate source (URL,…)</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</si>
  <si>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</si>
  <si>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</si>
  <si>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</si>
  <si>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</si>
  <si>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</si>
  <si>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</si>
  <si>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</si>
  <si>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</si>
  <si>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</si>
  <si>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</si>
  <si>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Not applicable</t>
  </si>
  <si>
    <t>Not available</t>
  </si>
  <si>
    <t>Name and contact information of the person submitting this file</t>
  </si>
  <si>
    <t>Name</t>
  </si>
  <si>
    <t>Organisation</t>
  </si>
  <si>
    <t>Email address</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</si>
  <si>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</si>
  <si>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</si>
  <si>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</si>
  <si>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</si>
  <si>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</si>
  <si>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</si>
  <si>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</si>
  <si>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</si>
  <si>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</si>
  <si>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</si>
  <si>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</si>
  <si>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</si>
  <si>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</si>
  <si>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</si>
  <si>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</si>
  <si>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</si>
  <si>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Overview of government agencies' roles?</t>
  </si>
  <si>
    <t>Mineral and petroleum rights' regime?</t>
  </si>
  <si>
    <t>Fiscal regime?</t>
  </si>
  <si>
    <r>
      <t>EITI Requirement 2.2</t>
    </r>
    <r>
      <rPr>
        <b/>
        <sz val="11"/>
        <rFont val="Franklin Gothic Book"/>
        <family val="2"/>
      </rPr>
      <t>: Contract and license allocations</t>
    </r>
  </si>
  <si>
    <t>the award process(es)?</t>
  </si>
  <si>
    <t>&lt; EITI Reporting or systematically disclosed? &gt;</t>
  </si>
  <si>
    <t>and the technical and financial criteria used?</t>
  </si>
  <si>
    <t>the transfer process(es)?</t>
  </si>
  <si>
    <t>bidding rounds/process(es)?</t>
  </si>
  <si>
    <t>No. of license awards and transfers for the covered year</t>
  </si>
  <si>
    <r>
      <t xml:space="preserve">EITI Requirement 2.3: </t>
    </r>
    <r>
      <rPr>
        <b/>
        <sz val="11"/>
        <rFont val="Franklin Gothic Book"/>
        <family val="2"/>
      </rPr>
      <t>Register of licenses</t>
    </r>
  </si>
  <si>
    <t>License register for mining sector</t>
  </si>
  <si>
    <t>License register for petroleum sector</t>
  </si>
  <si>
    <t>License register for other sector(s) - add rows if several</t>
  </si>
  <si>
    <r>
      <t>EITI Requirement 2.4</t>
    </r>
    <r>
      <rPr>
        <b/>
        <sz val="11"/>
        <rFont val="Franklin Gothic Book"/>
        <family val="2"/>
      </rPr>
      <t>: Contract disclosure</t>
    </r>
  </si>
  <si>
    <t>Government policy on contract disclosure</t>
  </si>
  <si>
    <t>Are contracts or full license texts disclosed?</t>
  </si>
  <si>
    <t>Contract register for mining sector</t>
  </si>
  <si>
    <t>Contract register for petroleum sector</t>
  </si>
  <si>
    <t>Contract register for other sector(s) - add rows if several</t>
  </si>
  <si>
    <r>
      <t>EITI Requirement 2.5</t>
    </r>
    <r>
      <rPr>
        <b/>
        <sz val="11"/>
        <rFont val="Franklin Gothic Book"/>
        <family val="2"/>
      </rPr>
      <t>: Beneficial ownership</t>
    </r>
  </si>
  <si>
    <t>Government policy on beneficial ownership</t>
  </si>
  <si>
    <t>Is beneficial ownership data disclosed?</t>
  </si>
  <si>
    <t>Beneficial ownership registry</t>
  </si>
  <si>
    <r>
      <t>EITI Requirement 2.6</t>
    </r>
    <r>
      <rPr>
        <b/>
        <sz val="11"/>
        <rFont val="Franklin Gothic Book"/>
        <family val="2"/>
      </rPr>
      <t>: State participation</t>
    </r>
  </si>
  <si>
    <t>Does the government report how it participates in the extractive sector?</t>
  </si>
  <si>
    <t>References to state-owned enterprises portals or company website(s), for example as stated in the Report (Add rows if several SOEs)</t>
  </si>
  <si>
    <t>References to state-owned enterprises or company Audited Financial Statement (Add rows if several SOEs)</t>
  </si>
  <si>
    <r>
      <t>EITI Requirement 3.1</t>
    </r>
    <r>
      <rPr>
        <b/>
        <sz val="11"/>
        <rFont val="Franklin Gothic Book"/>
        <family val="2"/>
      </rPr>
      <t>: Exploration</t>
    </r>
  </si>
  <si>
    <t>Overview of the extractive industries, including any significant exploration activities</t>
  </si>
  <si>
    <r>
      <t>EITI Requirement 3.2</t>
    </r>
    <r>
      <rPr>
        <b/>
        <sz val="11"/>
        <rFont val="Franklin Gothic Book"/>
        <family val="2"/>
      </rPr>
      <t>: Production by commodity</t>
    </r>
  </si>
  <si>
    <t>(Harmonised System Codes)</t>
  </si>
  <si>
    <t>Disclosure of production volumes</t>
  </si>
  <si>
    <t>Disclosure of production values</t>
  </si>
  <si>
    <t>Crude oil (2709), volume</t>
  </si>
  <si>
    <t>Sm3</t>
  </si>
  <si>
    <t>USD</t>
  </si>
  <si>
    <t>&lt;method of value calculation, if available&gt;</t>
  </si>
  <si>
    <t>Natural gas (2711), volume</t>
  </si>
  <si>
    <t>Sm3 o.e.</t>
  </si>
  <si>
    <t>Gold (7108), volume</t>
  </si>
  <si>
    <t>Silver (7106), volume</t>
  </si>
  <si>
    <t>Coal (2701), volume</t>
  </si>
  <si>
    <t>Tonnes</t>
  </si>
  <si>
    <t>Copper (2603), volume</t>
  </si>
  <si>
    <t>Add commodities here, volume</t>
  </si>
  <si>
    <r>
      <t>EITI Requirement 3.3</t>
    </r>
    <r>
      <rPr>
        <b/>
        <sz val="11"/>
        <rFont val="Franklin Gothic Book"/>
        <family val="2"/>
      </rPr>
      <t>: Exports</t>
    </r>
  </si>
  <si>
    <t>Disclosure of export volumes</t>
  </si>
  <si>
    <t>Disclosure of export values</t>
  </si>
  <si>
    <t>&lt;Select unit&gt;</t>
  </si>
  <si>
    <r>
      <t>EITI Requirement 4.1</t>
    </r>
    <r>
      <rPr>
        <b/>
        <sz val="11"/>
        <rFont val="Franklin Gothic Book"/>
        <family val="2"/>
      </rPr>
      <t>: Comprehensiveness</t>
    </r>
  </si>
  <si>
    <t>Does the government fully disclose extractive sector revenues by revenue stream?</t>
  </si>
  <si>
    <t>Are MSG decisions on materiality thresholds publicly available?</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</si>
  <si>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</si>
  <si>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</si>
  <si>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</si>
  <si>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</si>
  <si>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If yes, what was the volume received?</t>
  </si>
  <si>
    <t>If yes, what was sold?</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</si>
  <si>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</si>
  <si>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</si>
  <si>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</si>
  <si>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</si>
  <si>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</si>
  <si>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</si>
  <si>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</si>
  <si>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</si>
  <si>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</si>
  <si>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If yes, what was the total revenues received by SOEs?</t>
  </si>
  <si>
    <r>
      <t>EITI Requirement 4.6</t>
    </r>
    <r>
      <rPr>
        <b/>
        <sz val="11"/>
        <rFont val="Franklin Gothic Book"/>
        <family val="2"/>
      </rPr>
      <t>: Direct subnational payments</t>
    </r>
  </si>
  <si>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</si>
  <si>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</si>
  <si>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</si>
  <si>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</si>
  <si>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</si>
  <si>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Is the data subject to credible, independent audits, applying international standards?</t>
  </si>
  <si>
    <t>Are government agencies subject to credible, independent audits?</t>
  </si>
  <si>
    <t>Government audits database</t>
  </si>
  <si>
    <t>Are companies subject to credible, independent audits?</t>
  </si>
  <si>
    <t>Company audits database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</si>
  <si>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</si>
  <si>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</si>
  <si>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</si>
  <si>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</si>
  <si>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</si>
  <si>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</si>
  <si>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</si>
  <si>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</si>
  <si>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</si>
  <si>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</si>
  <si>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</si>
  <si>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r>
      <t>EITI Requirement 6.1</t>
    </r>
    <r>
      <rPr>
        <b/>
        <sz val="11"/>
        <rFont val="Franklin Gothic Book"/>
        <family val="2"/>
      </rPr>
      <t>: Social expenditures</t>
    </r>
  </si>
  <si>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</si>
  <si>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</si>
  <si>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</si>
  <si>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</si>
  <si>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</si>
  <si>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</si>
  <si>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</si>
  <si>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</si>
  <si>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</si>
  <si>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</si>
  <si>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</si>
  <si>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</si>
  <si>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</si>
  <si>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</si>
  <si>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</si>
  <si>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</si>
  <si>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</si>
  <si>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</si>
  <si>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</si>
  <si>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</si>
  <si>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</si>
  <si>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</si>
  <si>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</si>
  <si>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</si>
  <si>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</si>
  <si>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</si>
  <si>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</si>
  <si>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</si>
  <si>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</si>
  <si>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</si>
  <si>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</si>
  <si>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</si>
  <si>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</si>
  <si>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</si>
  <si>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</si>
  <si>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</si>
  <si>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</si>
  <si>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</si>
  <si>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</si>
  <si>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</si>
  <si>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</si>
  <si>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</si>
  <si>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</si>
  <si>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</si>
  <si>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</si>
  <si>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Other</t>
  </si>
  <si>
    <t>Central goverment</t>
  </si>
  <si>
    <t xml:space="preserve">State-owned enterprises &amp; public corporations </t>
  </si>
  <si>
    <t>&lt; Agency type &gt;</t>
  </si>
  <si>
    <t>Reporting companies' list</t>
  </si>
  <si>
    <t>Company ID references</t>
  </si>
  <si>
    <t>Example: Taxpayer Identification Number</t>
  </si>
  <si>
    <t>The Brønnøysund Register Centre</t>
  </si>
  <si>
    <t>If available, link to the registry or agency</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</si>
  <si>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</si>
  <si>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</si>
  <si>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</si>
  <si>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</si>
  <si>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</si>
  <si>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</si>
  <si>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</si>
  <si>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</si>
  <si>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Oil &amp; Gas</t>
  </si>
  <si>
    <t>Oil, Gas, Condensates</t>
  </si>
  <si>
    <t>Mining</t>
  </si>
  <si>
    <t>&lt;Choose sector&gt;</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</si>
  <si>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</si>
  <si>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</si>
  <si>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</si>
  <si>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</si>
  <si>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</si>
  <si>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</si>
  <si>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</si>
  <si>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</si>
  <si>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</si>
  <si>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</si>
  <si>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Natural gas (2711)</t>
  </si>
  <si>
    <t>Diamonds (7102)</t>
  </si>
  <si>
    <t>Production</t>
  </si>
  <si>
    <t>Copper (2603)</t>
  </si>
  <si>
    <t>Cobalt (2605)</t>
  </si>
  <si>
    <t>Gold (7108)</t>
  </si>
  <si>
    <t>Crude oil (2709)</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</si>
  <si>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</si>
  <si>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</si>
  <si>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</si>
  <si>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</si>
  <si>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</si>
  <si>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</si>
  <si>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</si>
  <si>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</si>
  <si>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</si>
  <si>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</si>
  <si>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</si>
  <si>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</si>
  <si>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</si>
  <si>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</si>
  <si>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</si>
  <si>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</si>
  <si>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</si>
  <si>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</si>
  <si>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</si>
  <si>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</si>
  <si>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</si>
  <si>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Extraordinary taxes on income, profits and capital gains (1112E2)</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</si>
  <si>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</si>
  <si>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General taxes on goods and services (VAT, sales tax, turnover tax) (1141E)</t>
  </si>
  <si>
    <t>VAT</t>
  </si>
  <si>
    <t>Royalties (1415E1)</t>
  </si>
  <si>
    <t>Licence fees (114521E)</t>
  </si>
  <si>
    <t>Emission and pollution taxes (114522E)</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</si>
  <si>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</si>
  <si>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t>Other taxes payable by natural resource companies (116E)</t>
  </si>
  <si>
    <t>&lt;Choose from menu&gt;</t>
  </si>
  <si>
    <t>Total in USD</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</si>
  <si>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</si>
  <si>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</si>
  <si>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</si>
  <si>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</si>
  <si>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</si>
  <si>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</si>
  <si>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PAYE</t>
  </si>
  <si>
    <t>Revenue authority</t>
  </si>
  <si>
    <t>Withholding tax</t>
  </si>
  <si>
    <t>Total</t>
  </si>
  <si>
    <t>Comment 3</t>
  </si>
  <si>
    <t>Please include comments here.</t>
  </si>
  <si>
    <t>Comment 4</t>
  </si>
  <si>
    <t>Comment 5</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</si>
  <si>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</si>
  <si>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</si>
  <si>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</si>
  <si>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</si>
  <si>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</si>
  <si>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</si>
  <si>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</si>
  <si>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</si>
  <si>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</si>
  <si>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</si>
  <si>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</si>
  <si>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</si>
  <si>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</si>
  <si>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</si>
  <si>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</si>
  <si>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</si>
  <si>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</si>
  <si>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</si>
  <si>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No</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</si>
  <si>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</si>
  <si>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</si>
  <si>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</si>
  <si>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</si>
  <si>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</si>
  <si>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</si>
  <si>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</si>
  <si>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</si>
  <si>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</si>
  <si>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</si>
  <si>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</si>
  <si>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</si>
  <si>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</si>
  <si>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</si>
  <si>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</si>
  <si>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</si>
  <si>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</si>
  <si>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</si>
  <si>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</si>
  <si>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</si>
  <si>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</si>
  <si>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</si>
  <si>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United States of America</t>
  </si>
  <si>
    <t>US</t>
  </si>
  <si>
    <t>USA</t>
  </si>
  <si>
    <t>840</t>
  </si>
  <si>
    <t>United States dollar</t>
  </si>
  <si>
    <t>2606</t>
  </si>
  <si>
    <t>Aluminium (2606)</t>
  </si>
  <si>
    <t>Aluminium (2606), volume</t>
  </si>
  <si>
    <t>Ordinary taxes on income, profits and capital gains (1112E1)</t>
  </si>
  <si>
    <t>Ordinary taxes on income, profits and capital gains</t>
  </si>
  <si>
    <t>1112E1</t>
  </si>
  <si>
    <t>Taxes (11E)</t>
  </si>
  <si>
    <t>Taxes on income, profits and capital gains (111E)</t>
  </si>
  <si>
    <t>&lt; Choose phase &gt;</t>
  </si>
  <si>
    <t>AF</t>
  </si>
  <si>
    <t>AFG</t>
  </si>
  <si>
    <t>4</t>
  </si>
  <si>
    <t>AFN</t>
  </si>
  <si>
    <t>Afghan afghani</t>
  </si>
  <si>
    <t>Yes, systematically disclosed</t>
  </si>
  <si>
    <t>2524</t>
  </si>
  <si>
    <t>Asbestos (2524)</t>
  </si>
  <si>
    <t>Asbestos (2524), volume</t>
  </si>
  <si>
    <t>Extraordinary taxes on income, profits and capital gains</t>
  </si>
  <si>
    <t>1112E2</t>
  </si>
  <si>
    <t>Exploration</t>
  </si>
  <si>
    <t>State government</t>
  </si>
  <si>
    <t>Aland Islands</t>
  </si>
  <si>
    <t>AX</t>
  </si>
  <si>
    <t>ALA</t>
  </si>
  <si>
    <t>248</t>
  </si>
  <si>
    <t>EUR</t>
  </si>
  <si>
    <t>Euro</t>
  </si>
  <si>
    <t>Partially</t>
  </si>
  <si>
    <t>Yes, through EITI reporting</t>
  </si>
  <si>
    <t>2620</t>
  </si>
  <si>
    <t>Ash and residues (2620)</t>
  </si>
  <si>
    <t>Ash and residues (2620), volume</t>
  </si>
  <si>
    <t>Taxes on payroll and workforce (112E)</t>
  </si>
  <si>
    <t>Taxes on payroll and workforce</t>
  </si>
  <si>
    <t>112E</t>
  </si>
  <si>
    <t>Local government</t>
  </si>
  <si>
    <t>Albania</t>
  </si>
  <si>
    <t>AL</t>
  </si>
  <si>
    <t>ALB</t>
  </si>
  <si>
    <t>8</t>
  </si>
  <si>
    <t>ALL</t>
  </si>
  <si>
    <t>Albanian lek</t>
  </si>
  <si>
    <t>2714</t>
  </si>
  <si>
    <t>Bitumen and asphalt (2714)</t>
  </si>
  <si>
    <t>Bitumen and asphalt (2714), volume</t>
  </si>
  <si>
    <t>Taxes on property (113E)</t>
  </si>
  <si>
    <t>Taxes on property</t>
  </si>
  <si>
    <t>113E</t>
  </si>
  <si>
    <t>Development</t>
  </si>
  <si>
    <t>Algeria</t>
  </si>
  <si>
    <t>DZ</t>
  </si>
  <si>
    <t>DZA</t>
  </si>
  <si>
    <t>12</t>
  </si>
  <si>
    <t>DZD</t>
  </si>
  <si>
    <t>Algerian dinar</t>
  </si>
  <si>
    <t>2715</t>
  </si>
  <si>
    <t>Bituminous mixtures (2715)</t>
  </si>
  <si>
    <t>Bituminous mixtures (2715), volume</t>
  </si>
  <si>
    <t>General taxes on goods and services (VAT, sales tax, turnover tax)</t>
  </si>
  <si>
    <t>1141E</t>
  </si>
  <si>
    <t>Taxes on goods and services (114E)</t>
  </si>
  <si>
    <t>American Samoa</t>
  </si>
  <si>
    <t>AS</t>
  </si>
  <si>
    <t>ASM</t>
  </si>
  <si>
    <t>16</t>
  </si>
  <si>
    <t>2509</t>
  </si>
  <si>
    <t>Chalk (2509)</t>
  </si>
  <si>
    <t>Chalk (2509), volume</t>
  </si>
  <si>
    <t>Excise taxes (1142E)</t>
  </si>
  <si>
    <t>Excise taxes</t>
  </si>
  <si>
    <t>1142E</t>
  </si>
  <si>
    <t>Andorra</t>
  </si>
  <si>
    <t>AD</t>
  </si>
  <si>
    <t>AND</t>
  </si>
  <si>
    <t>20</t>
  </si>
  <si>
    <t>Table 4 - Currency code list</t>
  </si>
  <si>
    <t>2610</t>
  </si>
  <si>
    <t>Chromium (2610)</t>
  </si>
  <si>
    <t>Chromium (2610), volume</t>
  </si>
  <si>
    <t>Licence fees</t>
  </si>
  <si>
    <t>114521E</t>
  </si>
  <si>
    <t>Taxes on use of goods/permission to use goods or perform activities (1145E)</t>
  </si>
  <si>
    <t>Angola</t>
  </si>
  <si>
    <t>AO</t>
  </si>
  <si>
    <t>AGO</t>
  </si>
  <si>
    <t>24</t>
  </si>
  <si>
    <t>AOA</t>
  </si>
  <si>
    <t>Angolan kwanza</t>
  </si>
  <si>
    <t>2701</t>
  </si>
  <si>
    <t>Coal (2701)</t>
  </si>
  <si>
    <t>Emission and pollution taxes</t>
  </si>
  <si>
    <t>114522E</t>
  </si>
  <si>
    <t>Anguilla</t>
  </si>
  <si>
    <t>AI</t>
  </si>
  <si>
    <t>AIA</t>
  </si>
  <si>
    <t>660</t>
  </si>
  <si>
    <t>XCD</t>
  </si>
  <si>
    <t>East Caribbean dollar</t>
  </si>
  <si>
    <t>AED</t>
  </si>
  <si>
    <t>United Arab Emirates dirham</t>
  </si>
  <si>
    <t>2705</t>
  </si>
  <si>
    <t>Coal gas (2705)</t>
  </si>
  <si>
    <t>Coal gas (2705), volume</t>
  </si>
  <si>
    <t>Motor vehicle taxes (11451E)</t>
  </si>
  <si>
    <t>Motor vehicle taxes</t>
  </si>
  <si>
    <t>11451E</t>
  </si>
  <si>
    <t>Antigua and Barbuda</t>
  </si>
  <si>
    <t>AG</t>
  </si>
  <si>
    <t>ATG</t>
  </si>
  <si>
    <t>28</t>
  </si>
  <si>
    <t>2605</t>
  </si>
  <si>
    <t>Cobalt (2605), volume</t>
  </si>
  <si>
    <t>Customs and other import duties (1151E)</t>
  </si>
  <si>
    <t>Customs and other import duties</t>
  </si>
  <si>
    <t>1151E</t>
  </si>
  <si>
    <t>Taxes on international trade and transactions (115E)</t>
  </si>
  <si>
    <t>Argentina</t>
  </si>
  <si>
    <t>AR</t>
  </si>
  <si>
    <t>ARG</t>
  </si>
  <si>
    <t>32</t>
  </si>
  <si>
    <t>ARS</t>
  </si>
  <si>
    <t>Argentine peso</t>
  </si>
  <si>
    <t>2704</t>
  </si>
  <si>
    <t>Coke and semi-coke (2704)</t>
  </si>
  <si>
    <t>Coke and semi-coke (2704), volume</t>
  </si>
  <si>
    <t>Taxes on exports (1152E)</t>
  </si>
  <si>
    <t>Taxes on exports</t>
  </si>
  <si>
    <t>1152E</t>
  </si>
  <si>
    <t>Armenia</t>
  </si>
  <si>
    <t>AM</t>
  </si>
  <si>
    <t>ARM</t>
  </si>
  <si>
    <t>51</t>
  </si>
  <si>
    <t>AMD</t>
  </si>
  <si>
    <t>Armenian dram</t>
  </si>
  <si>
    <t>2603</t>
  </si>
  <si>
    <t>Profits of natural resource export monopolies (1153E1)</t>
  </si>
  <si>
    <t>Profits of natural resource export monopolies</t>
  </si>
  <si>
    <t>1153E1</t>
  </si>
  <si>
    <t>Aruba</t>
  </si>
  <si>
    <t>AW</t>
  </si>
  <si>
    <t>ABW</t>
  </si>
  <si>
    <t>533</t>
  </si>
  <si>
    <t>AWG</t>
  </si>
  <si>
    <t>Aruban florin</t>
  </si>
  <si>
    <t>ANG</t>
  </si>
  <si>
    <t>Netherlands Antillean guilder</t>
  </si>
  <si>
    <t>2709</t>
  </si>
  <si>
    <t>Other taxes payable by natural resource companies</t>
  </si>
  <si>
    <t>116E</t>
  </si>
  <si>
    <t>Australia</t>
  </si>
  <si>
    <t>AU</t>
  </si>
  <si>
    <t>AUS</t>
  </si>
  <si>
    <t>36</t>
  </si>
  <si>
    <t>AUD</t>
  </si>
  <si>
    <t>Australian dollar</t>
  </si>
  <si>
    <t>7102</t>
  </si>
  <si>
    <t>Diamonds (7102), volume</t>
  </si>
  <si>
    <t>Social security employer contributions (1212E)</t>
  </si>
  <si>
    <t>Social security employer contributions</t>
  </si>
  <si>
    <t>1212E</t>
  </si>
  <si>
    <t>Social contributions (12E)</t>
  </si>
  <si>
    <t>Austria</t>
  </si>
  <si>
    <t>AT</t>
  </si>
  <si>
    <t>AUT</t>
  </si>
  <si>
    <t>40</t>
  </si>
  <si>
    <t>2518</t>
  </si>
  <si>
    <t>Dolomite (2518)</t>
  </si>
  <si>
    <t>Dolomite (2518), volume</t>
  </si>
  <si>
    <t>From state-owned enterprises (1412E1)</t>
  </si>
  <si>
    <t>From state-owned enterprises</t>
  </si>
  <si>
    <t>1412E1</t>
  </si>
  <si>
    <t>Other revenue (14E)</t>
  </si>
  <si>
    <t>Property income (141E)</t>
  </si>
  <si>
    <t>Dividends (1412E)</t>
  </si>
  <si>
    <t>Azerbaijan</t>
  </si>
  <si>
    <t>AZ</t>
  </si>
  <si>
    <t>AZE</t>
  </si>
  <si>
    <t>31</t>
  </si>
  <si>
    <t>AZN</t>
  </si>
  <si>
    <t>Azerbaijani manat</t>
  </si>
  <si>
    <t>2716</t>
  </si>
  <si>
    <t>Electrical energy (2716)</t>
  </si>
  <si>
    <t>Electrical energy (2716), volume</t>
  </si>
  <si>
    <t>From government participation (equity) (1412E2)</t>
  </si>
  <si>
    <t>From government participation (equity)</t>
  </si>
  <si>
    <t>1412E2</t>
  </si>
  <si>
    <t>Bahamas</t>
  </si>
  <si>
    <t>BS</t>
  </si>
  <si>
    <t>BHS</t>
  </si>
  <si>
    <t>44</t>
  </si>
  <si>
    <t>BSD</t>
  </si>
  <si>
    <t>Bahamian dollar</t>
  </si>
  <si>
    <t>2529</t>
  </si>
  <si>
    <t>Felspar (2529)</t>
  </si>
  <si>
    <t>Felspar (2529), volume</t>
  </si>
  <si>
    <t>Withdrawals from income of quasi-corporations (1413E)</t>
  </si>
  <si>
    <t>Withdrawals from income of quasi-corporations</t>
  </si>
  <si>
    <t>1413E</t>
  </si>
  <si>
    <t>Bahrain</t>
  </si>
  <si>
    <t>BH</t>
  </si>
  <si>
    <t>BHR</t>
  </si>
  <si>
    <t>48</t>
  </si>
  <si>
    <t>BHD</t>
  </si>
  <si>
    <t>Bahraini dinar</t>
  </si>
  <si>
    <t>7108</t>
  </si>
  <si>
    <t>Royalties</t>
  </si>
  <si>
    <t>1415E1</t>
  </si>
  <si>
    <t>Rent (1415E)</t>
  </si>
  <si>
    <t>Bangladesh</t>
  </si>
  <si>
    <t>BD</t>
  </si>
  <si>
    <t>BGD</t>
  </si>
  <si>
    <t>50</t>
  </si>
  <si>
    <t>BDT</t>
  </si>
  <si>
    <t>Bangladeshi taka</t>
  </si>
  <si>
    <t>BAM</t>
  </si>
  <si>
    <t>Bosnia and Herzegovina convertible mark</t>
  </si>
  <si>
    <t>2516</t>
  </si>
  <si>
    <t>Granite (2516)</t>
  </si>
  <si>
    <t>Granite (2516), volume</t>
  </si>
  <si>
    <t>Bonuses (1415E2)</t>
  </si>
  <si>
    <t>Bonuses</t>
  </si>
  <si>
    <t>1415E2</t>
  </si>
  <si>
    <t>Barbados</t>
  </si>
  <si>
    <t>BB</t>
  </si>
  <si>
    <t>BRB</t>
  </si>
  <si>
    <t>52</t>
  </si>
  <si>
    <t>BBD</t>
  </si>
  <si>
    <t>Barbadian dollar</t>
  </si>
  <si>
    <t>2618</t>
  </si>
  <si>
    <t>Granulated slag (2618)</t>
  </si>
  <si>
    <t>Granulated slag (2618), volume</t>
  </si>
  <si>
    <t>Delivered/paid directly to government (1415E31)</t>
  </si>
  <si>
    <t>Delivered/paid directly to government</t>
  </si>
  <si>
    <t>1415E31</t>
  </si>
  <si>
    <t>Production entitlements (in-kind or cash) (1415E3)</t>
  </si>
  <si>
    <t>Belarus</t>
  </si>
  <si>
    <t>BY</t>
  </si>
  <si>
    <t>BLR</t>
  </si>
  <si>
    <t>112</t>
  </si>
  <si>
    <t>BYR</t>
  </si>
  <si>
    <t>Belarussian ruble</t>
  </si>
  <si>
    <t>2520</t>
  </si>
  <si>
    <t>Gypsum (2520)</t>
  </si>
  <si>
    <t>Gypsum (2520), volume</t>
  </si>
  <si>
    <t>Delivered/paid to state-owned enterprise(s) (1415E32)</t>
  </si>
  <si>
    <t>Delivered/paid to state-owned enterprise(s)</t>
  </si>
  <si>
    <t>1415E32</t>
  </si>
  <si>
    <t>Belgium</t>
  </si>
  <si>
    <t>BE</t>
  </si>
  <si>
    <t>BEL</t>
  </si>
  <si>
    <t>56</t>
  </si>
  <si>
    <t>BGN</t>
  </si>
  <si>
    <t>Bulgarian lev (old)</t>
  </si>
  <si>
    <t>2601</t>
  </si>
  <si>
    <t>Iron (2601)</t>
  </si>
  <si>
    <t>Iron (2601), volume</t>
  </si>
  <si>
    <t>Compulsory transfers to government (infrastructure and other) (1415E4)</t>
  </si>
  <si>
    <t>Compulsory transfers to government (infrastructure and other)</t>
  </si>
  <si>
    <t>1415E4</t>
  </si>
  <si>
    <t>Belize</t>
  </si>
  <si>
    <t>BZ</t>
  </si>
  <si>
    <t>BLZ</t>
  </si>
  <si>
    <t>84</t>
  </si>
  <si>
    <t>BZD</t>
  </si>
  <si>
    <t>Belize dollar</t>
  </si>
  <si>
    <t>2502</t>
  </si>
  <si>
    <t>Iron pyrites (2502)</t>
  </si>
  <si>
    <t>Iron pyrites (2502), volume</t>
  </si>
  <si>
    <t>Other rent payments (1415E5)</t>
  </si>
  <si>
    <t>Other rent payments</t>
  </si>
  <si>
    <t>1415E5</t>
  </si>
  <si>
    <t>Benin</t>
  </si>
  <si>
    <t>BJ</t>
  </si>
  <si>
    <t>BEN</t>
  </si>
  <si>
    <t>204</t>
  </si>
  <si>
    <t>XOF</t>
  </si>
  <si>
    <t>West African CFA franc</t>
  </si>
  <si>
    <t>BIF</t>
  </si>
  <si>
    <t>Burundian franc</t>
  </si>
  <si>
    <t>2507</t>
  </si>
  <si>
    <t>Kaolin (2507)</t>
  </si>
  <si>
    <t>Kaolin (2507), volume</t>
  </si>
  <si>
    <t>Sales of goods and services by government units (1421E)</t>
  </si>
  <si>
    <t>Sales of goods and services by government units</t>
  </si>
  <si>
    <t>1421E</t>
  </si>
  <si>
    <t>Sales of goods and services (142E)</t>
  </si>
  <si>
    <t>Bermuda</t>
  </si>
  <si>
    <t>BM</t>
  </si>
  <si>
    <t>BMU</t>
  </si>
  <si>
    <t>60</t>
  </si>
  <si>
    <t>BMD</t>
  </si>
  <si>
    <t>Bermudian dollar</t>
  </si>
  <si>
    <t>2607</t>
  </si>
  <si>
    <t>Lead (2607)</t>
  </si>
  <si>
    <t>Lead (2607), volume</t>
  </si>
  <si>
    <t>Administrative fees for government services (1422E)</t>
  </si>
  <si>
    <t>Administrative fees for government services</t>
  </si>
  <si>
    <t>1422E</t>
  </si>
  <si>
    <t>Bhutan</t>
  </si>
  <si>
    <t>BT</t>
  </si>
  <si>
    <t>BTN</t>
  </si>
  <si>
    <t>64</t>
  </si>
  <si>
    <t>Bhutanese ngultrum</t>
  </si>
  <si>
    <t>BND</t>
  </si>
  <si>
    <t>Brunei dollar</t>
  </si>
  <si>
    <t>2702</t>
  </si>
  <si>
    <t>Lignite (2702)</t>
  </si>
  <si>
    <t>Lignite (2702), volume</t>
  </si>
  <si>
    <t>Fines, penalties, and forfeits (143E)</t>
  </si>
  <si>
    <t>Fines, penalties, and forfeits</t>
  </si>
  <si>
    <t>143E</t>
  </si>
  <si>
    <t>Bolivia</t>
  </si>
  <si>
    <t>BO</t>
  </si>
  <si>
    <t>BOL</t>
  </si>
  <si>
    <t>68</t>
  </si>
  <si>
    <t>BOB</t>
  </si>
  <si>
    <t>Bolivian boliviano</t>
  </si>
  <si>
    <t>2521</t>
  </si>
  <si>
    <t>Limestone (2521)</t>
  </si>
  <si>
    <t>Limestone (2521), volume</t>
  </si>
  <si>
    <t>Voluntary transfers to government (donations) (144E1)</t>
  </si>
  <si>
    <t>Voluntary transfers to government (donations)</t>
  </si>
  <si>
    <t>144E1</t>
  </si>
  <si>
    <t>Bosnia and Herzegovina</t>
  </si>
  <si>
    <t>BA</t>
  </si>
  <si>
    <t>BIH</t>
  </si>
  <si>
    <t>70</t>
  </si>
  <si>
    <t>BRL</t>
  </si>
  <si>
    <t>Brazilian real</t>
  </si>
  <si>
    <t>2602</t>
  </si>
  <si>
    <t>Manganese (2602)</t>
  </si>
  <si>
    <t>Manganese (2602), volume</t>
  </si>
  <si>
    <t>Botswana</t>
  </si>
  <si>
    <t>BW</t>
  </si>
  <si>
    <t>BWA</t>
  </si>
  <si>
    <t>72</t>
  </si>
  <si>
    <t>BWP</t>
  </si>
  <si>
    <t>Botswana pula</t>
  </si>
  <si>
    <t>2515</t>
  </si>
  <si>
    <t>Marble (2515)</t>
  </si>
  <si>
    <t>Marble (2515), volume</t>
  </si>
  <si>
    <t>Brazil</t>
  </si>
  <si>
    <t>BR</t>
  </si>
  <si>
    <t>BRA</t>
  </si>
  <si>
    <t>76</t>
  </si>
  <si>
    <t>2525</t>
  </si>
  <si>
    <t>Mica (2525)</t>
  </si>
  <si>
    <t>Mica (2525), volume</t>
  </si>
  <si>
    <t>British Indian Ocean Territory</t>
  </si>
  <si>
    <t>IO</t>
  </si>
  <si>
    <t>IOT</t>
  </si>
  <si>
    <t>86</t>
  </si>
  <si>
    <t>2530</t>
  </si>
  <si>
    <t>Mineral substances not elsewhere specified (2530)</t>
  </si>
  <si>
    <t>Mineral substances not elsewhere specified (2530), volume</t>
  </si>
  <si>
    <t>British Virgin Islands</t>
  </si>
  <si>
    <t>VG</t>
  </si>
  <si>
    <t>VGB</t>
  </si>
  <si>
    <t>92</t>
  </si>
  <si>
    <t>2613</t>
  </si>
  <si>
    <t>Molybdenum (2613)</t>
  </si>
  <si>
    <t>Molybdenum (2613), volume</t>
  </si>
  <si>
    <t>Brunei Darussalam</t>
  </si>
  <si>
    <t>BN</t>
  </si>
  <si>
    <t>BRN</t>
  </si>
  <si>
    <t>96</t>
  </si>
  <si>
    <t>2511</t>
  </si>
  <si>
    <t>Natural barium sulphate (2511)</t>
  </si>
  <si>
    <t>Natural barium sulphate (2511), volume</t>
  </si>
  <si>
    <t>Bulgaria</t>
  </si>
  <si>
    <t>BG</t>
  </si>
  <si>
    <t>BGR</t>
  </si>
  <si>
    <t>100</t>
  </si>
  <si>
    <t>CAD</t>
  </si>
  <si>
    <t>Canadian dollar</t>
  </si>
  <si>
    <t>2528</t>
  </si>
  <si>
    <t>Natural borates and concentrates (2528)</t>
  </si>
  <si>
    <t>Natural borates and concentrates (2528), volume</t>
  </si>
  <si>
    <t>Burkina Faso</t>
  </si>
  <si>
    <t>BF</t>
  </si>
  <si>
    <t>BFA</t>
  </si>
  <si>
    <t>854</t>
  </si>
  <si>
    <t>CDF</t>
  </si>
  <si>
    <t>Congolese franc</t>
  </si>
  <si>
    <t>2510</t>
  </si>
  <si>
    <t>Natural calcium phosphates (2510)</t>
  </si>
  <si>
    <t>Natural calcium phosphates (2510), volume</t>
  </si>
  <si>
    <t>Burundi</t>
  </si>
  <si>
    <t>BI</t>
  </si>
  <si>
    <t>BDI</t>
  </si>
  <si>
    <t>108</t>
  </si>
  <si>
    <t>CHF</t>
  </si>
  <si>
    <t>Swiss franc</t>
  </si>
  <si>
    <t>2527</t>
  </si>
  <si>
    <t>Natural cryolite (2527)</t>
  </si>
  <si>
    <t>Natural cryolite (2527), volume</t>
  </si>
  <si>
    <t>Cambodia</t>
  </si>
  <si>
    <t>KH</t>
  </si>
  <si>
    <t>KHM</t>
  </si>
  <si>
    <t>116</t>
  </si>
  <si>
    <t>KHR</t>
  </si>
  <si>
    <t>Cambodian Riel</t>
  </si>
  <si>
    <t>CLF</t>
  </si>
  <si>
    <t>Chilean Unidad de Fomento</t>
  </si>
  <si>
    <t>2711</t>
  </si>
  <si>
    <t>Cameroon</t>
  </si>
  <si>
    <t>CM</t>
  </si>
  <si>
    <t>CMR</t>
  </si>
  <si>
    <t>120</t>
  </si>
  <si>
    <t>XAF</t>
  </si>
  <si>
    <t>Central African CFA franc</t>
  </si>
  <si>
    <t>CNH</t>
  </si>
  <si>
    <t>Chinese yuan renminbi (offshore)</t>
  </si>
  <si>
    <t>2504</t>
  </si>
  <si>
    <t>Natural graphite (2504)</t>
  </si>
  <si>
    <t>Natural graphite (2504), volume</t>
  </si>
  <si>
    <t>Canada</t>
  </si>
  <si>
    <t>CA</t>
  </si>
  <si>
    <t>CAN</t>
  </si>
  <si>
    <t>124</t>
  </si>
  <si>
    <t>COP</t>
  </si>
  <si>
    <t>Colombian peso</t>
  </si>
  <si>
    <t>2519</t>
  </si>
  <si>
    <t>Natural magnesium carbonate (2519)</t>
  </si>
  <si>
    <t>Natural magnesium carbonate (2519), volume</t>
  </si>
  <si>
    <t>Cape Verde</t>
  </si>
  <si>
    <t>CV</t>
  </si>
  <si>
    <t>CPV</t>
  </si>
  <si>
    <t>132</t>
  </si>
  <si>
    <t>CVE</t>
  </si>
  <si>
    <t>Cape Verdean escudo</t>
  </si>
  <si>
    <t>CRC</t>
  </si>
  <si>
    <t>Costa Rican colon</t>
  </si>
  <si>
    <t>2505</t>
  </si>
  <si>
    <t>Natural sands (2505)</t>
  </si>
  <si>
    <t>Natural sands (2505), volume</t>
  </si>
  <si>
    <t>Cayman Islands</t>
  </si>
  <si>
    <t>KY</t>
  </si>
  <si>
    <t>CYM</t>
  </si>
  <si>
    <t>136</t>
  </si>
  <si>
    <t>KYD</t>
  </si>
  <si>
    <t>Cayman Islands Dollar</t>
  </si>
  <si>
    <t>CUC</t>
  </si>
  <si>
    <t>Cuban peso convertible</t>
  </si>
  <si>
    <t>2526</t>
  </si>
  <si>
    <t>Natural steatite (2526)</t>
  </si>
  <si>
    <t>Natural steatite (2526), volume</t>
  </si>
  <si>
    <t>Central African Republic</t>
  </si>
  <si>
    <t>CF</t>
  </si>
  <si>
    <t>CAF</t>
  </si>
  <si>
    <t>140</t>
  </si>
  <si>
    <t>2604</t>
  </si>
  <si>
    <t>Nickel (2604)</t>
  </si>
  <si>
    <t>Nickel (2604), volume</t>
  </si>
  <si>
    <t>Chad</t>
  </si>
  <si>
    <t>TD</t>
  </si>
  <si>
    <t>TCD</t>
  </si>
  <si>
    <t>148</t>
  </si>
  <si>
    <t>CZK</t>
  </si>
  <si>
    <t>Czech koruna</t>
  </si>
  <si>
    <t>2615</t>
  </si>
  <si>
    <t>Niobium, Vanadium, Zirconium (2615)</t>
  </si>
  <si>
    <t>Niobium (2615), volume</t>
  </si>
  <si>
    <t>Chile</t>
  </si>
  <si>
    <t>CL</t>
  </si>
  <si>
    <t>CHL</t>
  </si>
  <si>
    <t>152</t>
  </si>
  <si>
    <t>DJF</t>
  </si>
  <si>
    <t>Djiboutian franc</t>
  </si>
  <si>
    <t>2617</t>
  </si>
  <si>
    <t>Other (2617)</t>
  </si>
  <si>
    <t>Other (2617), volume</t>
  </si>
  <si>
    <t>China</t>
  </si>
  <si>
    <t>CN</t>
  </si>
  <si>
    <t>CHN</t>
  </si>
  <si>
    <t>156</t>
  </si>
  <si>
    <t>DKK</t>
  </si>
  <si>
    <t>Danish krone</t>
  </si>
  <si>
    <t>2508</t>
  </si>
  <si>
    <t>Other clays (2508)</t>
  </si>
  <si>
    <t>Other clays (2508), volume</t>
  </si>
  <si>
    <t>Christmas Island</t>
  </si>
  <si>
    <t>CX</t>
  </si>
  <si>
    <t>CXR</t>
  </si>
  <si>
    <t>162</t>
  </si>
  <si>
    <t>DOP</t>
  </si>
  <si>
    <t>Dominican peso</t>
  </si>
  <si>
    <t>2621</t>
  </si>
  <si>
    <t>Other slag and ash (2621)</t>
  </si>
  <si>
    <t>Other slag and ash (2621), volume</t>
  </si>
  <si>
    <t>Cocos (Keeling) Islands</t>
  </si>
  <si>
    <t>CC</t>
  </si>
  <si>
    <t>CCK</t>
  </si>
  <si>
    <t>166</t>
  </si>
  <si>
    <t>2703</t>
  </si>
  <si>
    <t>Peat (2703)</t>
  </si>
  <si>
    <t>Peat (2703), volume</t>
  </si>
  <si>
    <t>Colombia</t>
  </si>
  <si>
    <t>CO</t>
  </si>
  <si>
    <t>COL</t>
  </si>
  <si>
    <t>170</t>
  </si>
  <si>
    <t>EGP</t>
  </si>
  <si>
    <t>Egyptian pound</t>
  </si>
  <si>
    <t>2517</t>
  </si>
  <si>
    <t>Pebbles (2517)</t>
  </si>
  <si>
    <t>Pebbles (2517), volume</t>
  </si>
  <si>
    <t>Comoros</t>
  </si>
  <si>
    <t>KM</t>
  </si>
  <si>
    <t>COM</t>
  </si>
  <si>
    <t>174</t>
  </si>
  <si>
    <t>KMF</t>
  </si>
  <si>
    <t>Comorian Franc</t>
  </si>
  <si>
    <t>ERN</t>
  </si>
  <si>
    <t>Eritrean nakfa</t>
  </si>
  <si>
    <t>2713</t>
  </si>
  <si>
    <t>Petroleum coke (2713)</t>
  </si>
  <si>
    <t>Petroleum coke (2713), volume</t>
  </si>
  <si>
    <t>Costa Rica</t>
  </si>
  <si>
    <t>CR</t>
  </si>
  <si>
    <t>CRI</t>
  </si>
  <si>
    <t>188</t>
  </si>
  <si>
    <t>ETB</t>
  </si>
  <si>
    <t>Ethiopian birr</t>
  </si>
  <si>
    <t>2712</t>
  </si>
  <si>
    <t>Petroleum jelly (2712)</t>
  </si>
  <si>
    <t>Petroleum jelly (2712), volume</t>
  </si>
  <si>
    <t>Cote d'Ivoire</t>
  </si>
  <si>
    <t>CI</t>
  </si>
  <si>
    <t>CIV</t>
  </si>
  <si>
    <t>384</t>
  </si>
  <si>
    <t>2710</t>
  </si>
  <si>
    <t>Petroleum oils excluding crude (2710)</t>
  </si>
  <si>
    <t>Petroleum oils excluding crude (2710), volume</t>
  </si>
  <si>
    <t>Croatia</t>
  </si>
  <si>
    <t>HR</t>
  </si>
  <si>
    <t>HRV</t>
  </si>
  <si>
    <t>191</t>
  </si>
  <si>
    <t>HRK</t>
  </si>
  <si>
    <t>Croatian Kuna</t>
  </si>
  <si>
    <t>FJD</t>
  </si>
  <si>
    <t>Fijian dollar</t>
  </si>
  <si>
    <t>2708</t>
  </si>
  <si>
    <t>Pitch and pitch coke (2708)</t>
  </si>
  <si>
    <t>Pitch and pitch coke (2708), volume</t>
  </si>
  <si>
    <t>Cuba</t>
  </si>
  <si>
    <t>CU</t>
  </si>
  <si>
    <t>CUB</t>
  </si>
  <si>
    <t>192</t>
  </si>
  <si>
    <t>FKP</t>
  </si>
  <si>
    <t>Falkland Islands pound</t>
  </si>
  <si>
    <t>2523</t>
  </si>
  <si>
    <t>Portland cement (2523)</t>
  </si>
  <si>
    <t>Portland cement (2523), volume</t>
  </si>
  <si>
    <t>Cyprus</t>
  </si>
  <si>
    <t>CY</t>
  </si>
  <si>
    <t>CYP</t>
  </si>
  <si>
    <t>196</t>
  </si>
  <si>
    <t>GBP</t>
  </si>
  <si>
    <t>Pound sterling</t>
  </si>
  <si>
    <t>2616</t>
  </si>
  <si>
    <t>Precious metals (2616)</t>
  </si>
  <si>
    <t>Precious metals (2616), volume</t>
  </si>
  <si>
    <t>Czech Republic</t>
  </si>
  <si>
    <t>CZ</t>
  </si>
  <si>
    <t>CZE</t>
  </si>
  <si>
    <t>203</t>
  </si>
  <si>
    <t>GEL</t>
  </si>
  <si>
    <t>Georgian lari</t>
  </si>
  <si>
    <t>2707</t>
  </si>
  <si>
    <t>Products of the distillation of coal tar (2707)</t>
  </si>
  <si>
    <t>Products of the distillation of coal tar (2707), volume</t>
  </si>
  <si>
    <t>Democratic Republic of Congo</t>
  </si>
  <si>
    <t>CD</t>
  </si>
  <si>
    <t>COD</t>
  </si>
  <si>
    <t>180</t>
  </si>
  <si>
    <t>GGP</t>
  </si>
  <si>
    <t>Pound</t>
  </si>
  <si>
    <t>2513</t>
  </si>
  <si>
    <t>Pumice stone (2513)</t>
  </si>
  <si>
    <t>Pumice stone (2513), volume</t>
  </si>
  <si>
    <t>Denmark</t>
  </si>
  <si>
    <t>DK</t>
  </si>
  <si>
    <t>DNK</t>
  </si>
  <si>
    <t>208</t>
  </si>
  <si>
    <t>GHS</t>
  </si>
  <si>
    <t>Ghanaian cedi</t>
  </si>
  <si>
    <t>2506</t>
  </si>
  <si>
    <t>Quartz (2506)</t>
  </si>
  <si>
    <t>Quartz (2506), volume</t>
  </si>
  <si>
    <t>Djibouti</t>
  </si>
  <si>
    <t>DJ</t>
  </si>
  <si>
    <t>DJI</t>
  </si>
  <si>
    <t>262</t>
  </si>
  <si>
    <t>GIP</t>
  </si>
  <si>
    <t>Gibraltar pound</t>
  </si>
  <si>
    <t>2522</t>
  </si>
  <si>
    <t>Quicklime (2522)</t>
  </si>
  <si>
    <t>Quicklime (2522), volume</t>
  </si>
  <si>
    <t>Dominica</t>
  </si>
  <si>
    <t>DM</t>
  </si>
  <si>
    <t>DMA</t>
  </si>
  <si>
    <t>212</t>
  </si>
  <si>
    <t>GMD</t>
  </si>
  <si>
    <t>Gambian dalasi</t>
  </si>
  <si>
    <t>2501</t>
  </si>
  <si>
    <t>Salt and pure sodium chloride (2501)</t>
  </si>
  <si>
    <t>Salt and pure sodium chloride (2501), volume</t>
  </si>
  <si>
    <t>Dominican Republic</t>
  </si>
  <si>
    <t>DO</t>
  </si>
  <si>
    <t>DOM</t>
  </si>
  <si>
    <t>214</t>
  </si>
  <si>
    <t>GNF</t>
  </si>
  <si>
    <t>Guinean franc</t>
  </si>
  <si>
    <t>2512</t>
  </si>
  <si>
    <t>Siliceous fossil meals (2512)</t>
  </si>
  <si>
    <t>Siliceous fossil meals (2512), volume</t>
  </si>
  <si>
    <t>Ecuador</t>
  </si>
  <si>
    <t>EC</t>
  </si>
  <si>
    <t>ECU</t>
  </si>
  <si>
    <t>218</t>
  </si>
  <si>
    <t>GTQ</t>
  </si>
  <si>
    <t>Guatemalan quetzal</t>
  </si>
  <si>
    <t>7106</t>
  </si>
  <si>
    <t>Silver (7106)</t>
  </si>
  <si>
    <t>Egypt</t>
  </si>
  <si>
    <t>EG</t>
  </si>
  <si>
    <t>EGY</t>
  </si>
  <si>
    <t>818</t>
  </si>
  <si>
    <t>GYD</t>
  </si>
  <si>
    <t>Guyanese Dollar</t>
  </si>
  <si>
    <t>2619</t>
  </si>
  <si>
    <t>Slag (2619)</t>
  </si>
  <si>
    <t>Slag (2619), volume</t>
  </si>
  <si>
    <t>El Salvador</t>
  </si>
  <si>
    <t>SV</t>
  </si>
  <si>
    <t>SLV</t>
  </si>
  <si>
    <t>222</t>
  </si>
  <si>
    <t>HKD</t>
  </si>
  <si>
    <t>Hong Kong Dollar</t>
  </si>
  <si>
    <t>2514</t>
  </si>
  <si>
    <t>Slate (2514)</t>
  </si>
  <si>
    <t>Slate (2514), volume</t>
  </si>
  <si>
    <t>Equatorial Guinea</t>
  </si>
  <si>
    <t>GQ</t>
  </si>
  <si>
    <t>GNQ</t>
  </si>
  <si>
    <t>226</t>
  </si>
  <si>
    <t>HNL</t>
  </si>
  <si>
    <t>Honduran Lempira</t>
  </si>
  <si>
    <t>2503</t>
  </si>
  <si>
    <t>Sulphur of all kinds (2503)</t>
  </si>
  <si>
    <t>Sulphur of all kinds (2503), volume</t>
  </si>
  <si>
    <t>Eritrea</t>
  </si>
  <si>
    <t>ER</t>
  </si>
  <si>
    <t>ERI</t>
  </si>
  <si>
    <t>232</t>
  </si>
  <si>
    <t>2706</t>
  </si>
  <si>
    <t>Tar distilled from coal (2706)</t>
  </si>
  <si>
    <t>Tar distilled from coal (2706), volume</t>
  </si>
  <si>
    <t>Estonia</t>
  </si>
  <si>
    <t>EE</t>
  </si>
  <si>
    <t>EST</t>
  </si>
  <si>
    <t>233</t>
  </si>
  <si>
    <t>HTG</t>
  </si>
  <si>
    <t>Haitian Gourde</t>
  </si>
  <si>
    <t>2609</t>
  </si>
  <si>
    <t>Tin (2609)</t>
  </si>
  <si>
    <t>Tin (2609), volume</t>
  </si>
  <si>
    <t>Eswatini</t>
  </si>
  <si>
    <t>SZ</t>
  </si>
  <si>
    <t>SWZ</t>
  </si>
  <si>
    <t>748</t>
  </si>
  <si>
    <t>SZL</t>
  </si>
  <si>
    <t>Swazi Lilangeni</t>
  </si>
  <si>
    <t>HUF</t>
  </si>
  <si>
    <t>Hungarian Forint</t>
  </si>
  <si>
    <t>2614</t>
  </si>
  <si>
    <t>Titanium (2614)</t>
  </si>
  <si>
    <t>Titanium (2614), volume</t>
  </si>
  <si>
    <t>Ethiopia</t>
  </si>
  <si>
    <t>ET</t>
  </si>
  <si>
    <t>ETH</t>
  </si>
  <si>
    <t>231</t>
  </si>
  <si>
    <t>IDR</t>
  </si>
  <si>
    <t>Indonesian Rupiah</t>
  </si>
  <si>
    <t>2611</t>
  </si>
  <si>
    <t>Tungsten (2611)</t>
  </si>
  <si>
    <t>Tungsten (2611), volume</t>
  </si>
  <si>
    <t>Falkland Islands</t>
  </si>
  <si>
    <t>FK</t>
  </si>
  <si>
    <t>FLK</t>
  </si>
  <si>
    <t>238</t>
  </si>
  <si>
    <t>ILS</t>
  </si>
  <si>
    <t>Israeli New Shekel</t>
  </si>
  <si>
    <t>2612</t>
  </si>
  <si>
    <t>Uranium or thorium (2612)</t>
  </si>
  <si>
    <t>Uranium or thorium (2612), volume</t>
  </si>
  <si>
    <t>Faroe Islands</t>
  </si>
  <si>
    <t>FO</t>
  </si>
  <si>
    <t>FRO</t>
  </si>
  <si>
    <t>234</t>
  </si>
  <si>
    <t>IMP</t>
  </si>
  <si>
    <t>Isle of Man Pound</t>
  </si>
  <si>
    <t>2608</t>
  </si>
  <si>
    <t>Zinc (2608)</t>
  </si>
  <si>
    <t>Zinc (2608), volume</t>
  </si>
  <si>
    <t>Fiji</t>
  </si>
  <si>
    <t>FJ</t>
  </si>
  <si>
    <t>FJI</t>
  </si>
  <si>
    <t>242</t>
  </si>
  <si>
    <t>INR</t>
  </si>
  <si>
    <t>Indian Rupee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</si>
  <si>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</si>
  <si>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</si>
  <si>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</si>
  <si>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</si>
  <si>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</si>
  <si>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</si>
  <si>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</si>
  <si>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</si>
  <si>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</si>
  <si>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</si>
  <si>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</si>
  <si>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</si>
  <si>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</si>
  <si>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</si>
  <si>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</si>
  <si>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</si>
  <si>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</si>
  <si>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</si>
  <si>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</si>
  <si>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</si>
  <si>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</si>
  <si>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</si>
  <si>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</si>
  <si>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</si>
  <si>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</si>
  <si>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</si>
  <si>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</si>
  <si>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</si>
  <si>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</si>
  <si>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</si>
  <si>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</si>
  <si>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</si>
  <si>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</si>
  <si>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</si>
  <si>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</si>
  <si>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</si>
  <si>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</si>
  <si>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</si>
  <si>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</si>
  <si>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</si>
  <si>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</si>
  <si>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</si>
  <si>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</si>
  <si>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</si>
  <si>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</si>
  <si>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</si>
  <si>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</si>
  <si>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</si>
  <si>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</si>
  <si>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</si>
  <si>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</si>
  <si>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</si>
  <si>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</si>
  <si>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</si>
  <si>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</si>
  <si>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</si>
  <si>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</si>
  <si>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</si>
  <si>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</si>
  <si>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</si>
  <si>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</si>
  <si>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</si>
  <si>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</si>
  <si>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</si>
  <si>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</si>
  <si>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</si>
  <si>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</si>
  <si>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</si>
  <si>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</si>
  <si>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</si>
  <si>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</si>
  <si>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</si>
  <si>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</si>
  <si>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</si>
  <si>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</si>
  <si>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</si>
  <si>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</si>
  <si>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</si>
  <si>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</si>
  <si>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</si>
  <si>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</si>
  <si>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</si>
  <si>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</si>
  <si>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</si>
  <si>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</si>
  <si>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</si>
  <si>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</si>
  <si>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</si>
  <si>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</si>
  <si>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</si>
  <si>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</si>
  <si>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</si>
  <si>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</si>
  <si>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</si>
  <si>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</si>
  <si>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</si>
  <si>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</si>
  <si>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</si>
  <si>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</si>
  <si>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</si>
  <si>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</si>
  <si>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</si>
  <si>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</si>
  <si>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</si>
  <si>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</si>
  <si>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</si>
  <si>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</si>
  <si>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</si>
  <si>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</si>
  <si>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</si>
  <si>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</si>
  <si>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</si>
  <si>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</si>
  <si>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</si>
  <si>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</si>
  <si>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</si>
  <si>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</si>
  <si>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</si>
  <si>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</si>
  <si>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</si>
  <si>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</si>
  <si>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</si>
  <si>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</si>
  <si>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</si>
  <si>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</si>
  <si>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</si>
  <si>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</si>
  <si>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</si>
  <si>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</si>
  <si>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</si>
  <si>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</si>
  <si>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</si>
  <si>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</si>
  <si>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</si>
  <si>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</si>
  <si>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</si>
  <si>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</si>
  <si>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</si>
  <si>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</si>
  <si>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</si>
  <si>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</si>
  <si>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</si>
  <si>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</si>
  <si>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</si>
  <si>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</si>
  <si>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</si>
  <si>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</si>
  <si>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</si>
  <si>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</si>
  <si>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</si>
  <si>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</si>
  <si>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</si>
  <si>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</si>
  <si>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</si>
  <si>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</si>
  <si>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</si>
  <si>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</si>
  <si>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</si>
  <si>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</si>
  <si>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</si>
  <si>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</si>
  <si>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</si>
  <si>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</si>
  <si>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</si>
  <si>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</si>
  <si>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</si>
  <si>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</si>
  <si>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</si>
  <si>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</si>
  <si>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</si>
  <si>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</si>
  <si>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</si>
  <si>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</si>
  <si>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</si>
  <si>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</si>
  <si>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</si>
  <si>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</si>
  <si>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</si>
  <si>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</si>
  <si>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</si>
  <si>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</si>
  <si>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</si>
  <si>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</si>
  <si>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</si>
  <si>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</si>
  <si>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</si>
  <si>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</si>
  <si>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</si>
  <si>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</si>
  <si>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</si>
  <si>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</si>
  <si>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</si>
  <si>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</si>
  <si>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</si>
  <si>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</si>
  <si>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</si>
  <si>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</si>
  <si>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</si>
  <si>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</si>
  <si>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</si>
  <si>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</si>
  <si>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</si>
  <si>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</si>
  <si>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</si>
  <si>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</si>
  <si>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</si>
  <si>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</si>
  <si>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</si>
  <si>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</si>
  <si>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</si>
  <si>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</si>
  <si>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</si>
  <si>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</si>
  <si>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</si>
  <si>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</si>
  <si>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</si>
  <si>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</si>
  <si>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</si>
  <si>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</si>
  <si>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</si>
  <si>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</si>
  <si>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</si>
  <si>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</si>
  <si>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</si>
  <si>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</si>
  <si>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</si>
  <si>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</si>
  <si>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</si>
  <si>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</si>
  <si>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</si>
  <si>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</si>
  <si>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</si>
  <si>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</si>
  <si>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</si>
  <si>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</si>
  <si>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</si>
  <si>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</si>
  <si>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</si>
  <si>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</si>
  <si>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</si>
  <si>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</si>
  <si>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</si>
  <si>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</si>
  <si>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</si>
  <si>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</si>
  <si>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</si>
  <si>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</si>
  <si>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</si>
  <si>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</si>
  <si>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</si>
  <si>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</si>
  <si>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</si>
  <si>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</si>
  <si>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</si>
  <si>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</si>
  <si>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</si>
  <si>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</si>
  <si>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</si>
  <si>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</si>
  <si>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</si>
  <si>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</si>
  <si>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</si>
  <si>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</si>
  <si>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</si>
  <si>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</si>
  <si>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</si>
  <si>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</si>
  <si>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</si>
  <si>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</si>
  <si>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</si>
  <si>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</si>
  <si>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</si>
  <si>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</si>
  <si>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</si>
  <si>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</si>
  <si>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</si>
  <si>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</si>
  <si>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</si>
  <si>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</si>
  <si>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</si>
  <si>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</si>
  <si>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</si>
  <si>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</si>
  <si>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</si>
  <si>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</si>
  <si>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</si>
  <si>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</si>
  <si>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</si>
  <si>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</si>
  <si>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</si>
  <si>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</si>
  <si>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</si>
  <si>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</si>
  <si>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</si>
  <si>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</si>
  <si>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</si>
  <si>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</si>
  <si>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</si>
  <si>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</si>
  <si>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</si>
  <si>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</si>
  <si>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</si>
  <si>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</si>
  <si>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</si>
  <si>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</si>
  <si>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</si>
  <si>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</si>
  <si>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</si>
  <si>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</si>
  <si>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</si>
  <si>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</si>
  <si>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</si>
  <si>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</si>
  <si>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</si>
  <si>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</si>
  <si>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</si>
  <si>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</si>
  <si>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</si>
  <si>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</si>
  <si>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</si>
  <si>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</si>
  <si>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</si>
  <si>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</si>
  <si>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</si>
  <si>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</si>
  <si>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</si>
  <si>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</si>
  <si>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</si>
  <si>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</si>
  <si>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</si>
  <si>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</si>
  <si>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</si>
  <si>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</si>
  <si>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</si>
  <si>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</si>
  <si>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</si>
  <si>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</si>
  <si>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</si>
  <si>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</si>
  <si>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</si>
  <si>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</si>
  <si>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</si>
  <si>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</si>
  <si>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</si>
  <si>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</si>
  <si>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</si>
  <si>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</si>
  <si>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</si>
  <si>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</si>
  <si>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</si>
  <si>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</si>
  <si>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</si>
  <si>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</si>
  <si>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</si>
  <si>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</si>
  <si>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</si>
  <si>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</si>
  <si>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</si>
  <si>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</si>
  <si>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</si>
  <si>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</si>
  <si>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</si>
  <si>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</si>
  <si>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</si>
  <si>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</si>
  <si>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</si>
  <si>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</si>
  <si>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</si>
  <si>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</si>
  <si>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</si>
  <si>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</si>
  <si>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</si>
  <si>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</si>
  <si>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</si>
  <si>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</si>
  <si>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</si>
  <si>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</si>
  <si>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</si>
  <si>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</si>
  <si>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</si>
  <si>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</si>
  <si>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</si>
  <si>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</si>
  <si>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</si>
  <si>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</si>
  <si>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</si>
  <si>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</si>
  <si>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</si>
  <si>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</si>
  <si>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</si>
  <si>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</si>
  <si>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</si>
  <si>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</si>
  <si>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</si>
  <si>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</si>
  <si>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</si>
  <si>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</si>
  <si>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</si>
  <si>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</si>
  <si>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</si>
  <si>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</si>
  <si>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</si>
  <si>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</si>
  <si>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</si>
  <si>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</si>
  <si>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</si>
  <si>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</si>
  <si>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</si>
  <si>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</si>
  <si>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</si>
  <si>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</si>
  <si>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</si>
  <si>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</si>
  <si>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</si>
  <si>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</si>
  <si>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</si>
  <si>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</si>
  <si>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</si>
  <si>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</si>
  <si>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</si>
  <si>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</si>
  <si>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</si>
  <si>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</si>
  <si>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</si>
  <si>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</si>
  <si>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</si>
  <si>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</si>
  <si>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</si>
  <si>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</si>
  <si>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</si>
  <si>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</si>
  <si>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</si>
  <si>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</si>
  <si>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</si>
  <si>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</si>
  <si>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</si>
  <si>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</si>
  <si>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</si>
  <si>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</si>
  <si>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</si>
  <si>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</si>
  <si>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</si>
  <si>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</si>
  <si>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</si>
  <si>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</si>
  <si>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</si>
  <si>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</si>
  <si>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</si>
  <si>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</si>
  <si>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</si>
  <si>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</si>
  <si>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</si>
  <si>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</si>
  <si>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</si>
  <si>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</si>
  <si>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</si>
  <si>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</si>
  <si>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</si>
  <si>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</si>
  <si>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</si>
  <si>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</si>
  <si>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</si>
  <si>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</si>
  <si>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</si>
  <si>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</si>
  <si>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</si>
  <si>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</si>
  <si>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</si>
  <si>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</si>
  <si>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</si>
  <si>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</si>
  <si>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</si>
  <si>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</si>
  <si>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</si>
  <si>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</si>
  <si>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</si>
  <si>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</si>
  <si>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</si>
  <si>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</si>
  <si>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</si>
  <si>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</si>
  <si>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</si>
  <si>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</si>
  <si>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</si>
  <si>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</si>
  <si>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</si>
  <si>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</si>
  <si>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</si>
  <si>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</si>
  <si>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</si>
  <si>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</si>
  <si>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</si>
  <si>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</si>
  <si>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</si>
  <si>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</si>
  <si>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</si>
  <si>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</si>
  <si>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</si>
  <si>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</si>
  <si>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</si>
  <si>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</si>
  <si>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</si>
  <si>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</si>
  <si>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</si>
  <si>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</si>
  <si>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</si>
  <si>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</si>
  <si>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</si>
  <si>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</si>
  <si>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</si>
  <si>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</si>
  <si>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</si>
  <si>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</si>
  <si>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</si>
  <si>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</si>
  <si>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</si>
  <si>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</si>
  <si>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</si>
  <si>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</si>
  <si>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</si>
  <si>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</si>
  <si>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</si>
  <si>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</si>
  <si>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</si>
  <si>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</si>
  <si>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</si>
  <si>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</si>
  <si>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</si>
  <si>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</si>
  <si>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</si>
  <si>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</si>
  <si>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</si>
  <si>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</si>
  <si>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</si>
  <si>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</si>
  <si>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</si>
  <si>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</si>
  <si>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</si>
  <si>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</si>
  <si>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</si>
  <si>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</si>
  <si>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</si>
  <si>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</si>
  <si>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</si>
  <si>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</si>
  <si>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</si>
  <si>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</si>
  <si>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</si>
  <si>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</si>
  <si>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</si>
  <si>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</si>
  <si>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</si>
  <si>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</si>
  <si>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</si>
  <si>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</si>
  <si>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</si>
  <si>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</si>
  <si>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</si>
  <si>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</si>
  <si>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</si>
  <si>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</si>
  <si>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</si>
  <si>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</si>
  <si>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</si>
  <si>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</si>
  <si>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</si>
  <si>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</si>
  <si>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</si>
  <si>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</si>
  <si>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</si>
  <si>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</si>
  <si>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</si>
  <si>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</si>
  <si>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</si>
  <si>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</si>
  <si>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</si>
  <si>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</si>
  <si>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</si>
  <si>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</si>
  <si>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</si>
  <si>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</si>
  <si>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</si>
  <si>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</si>
  <si>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</si>
  <si>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</si>
  <si>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</si>
  <si>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</si>
  <si>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</si>
  <si>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</si>
  <si>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</si>
  <si>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</si>
  <si>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</si>
  <si>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</si>
  <si>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</si>
  <si>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</si>
  <si>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</si>
  <si>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</si>
  <si>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</si>
  <si>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</si>
  <si>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</si>
  <si>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</si>
  <si>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</si>
  <si>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</si>
  <si>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</si>
  <si>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</si>
  <si>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</si>
  <si>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</si>
  <si>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</si>
  <si>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</si>
  <si>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</si>
  <si>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</si>
  <si>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</si>
  <si>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</si>
  <si>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</si>
  <si>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</si>
  <si>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</si>
  <si>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</si>
  <si>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</si>
  <si>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</si>
  <si>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</si>
  <si>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</si>
  <si>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</si>
  <si>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</si>
  <si>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</si>
  <si>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</si>
  <si>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</si>
  <si>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</si>
  <si>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</si>
  <si>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</si>
  <si>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</si>
  <si>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</si>
  <si>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</si>
  <si>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</si>
  <si>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</si>
  <si>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</si>
  <si>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</si>
  <si>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</si>
  <si>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</si>
  <si>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</si>
  <si>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</si>
  <si>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</si>
  <si>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</si>
  <si>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</si>
  <si>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</si>
  <si>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</si>
  <si>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</si>
  <si>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</si>
  <si>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</si>
  <si>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</si>
  <si>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</si>
  <si>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</si>
  <si>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</si>
  <si>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</si>
  <si>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</si>
  <si>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</si>
  <si>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</si>
  <si>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</si>
  <si>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</si>
  <si>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</si>
  <si>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</si>
  <si>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</si>
  <si>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</si>
  <si>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</si>
  <si>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</si>
  <si>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</si>
  <si>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</si>
  <si>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</si>
  <si>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</si>
  <si>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</si>
  <si>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</si>
  <si>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</si>
  <si>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</si>
  <si>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</si>
  <si>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</si>
  <si>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</si>
  <si>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</si>
  <si>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</si>
  <si>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</si>
  <si>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</si>
  <si>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</si>
  <si>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</si>
  <si>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</si>
  <si>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</si>
  <si>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</si>
  <si>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</si>
  <si>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</si>
  <si>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</si>
  <si>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</si>
  <si>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</si>
  <si>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</si>
  <si>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</si>
  <si>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</si>
  <si>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</si>
  <si>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</si>
  <si>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</si>
  <si>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</si>
  <si>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</si>
  <si>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</si>
  <si>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</si>
  <si>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</si>
  <si>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</si>
  <si>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</si>
  <si>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</si>
  <si>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</si>
  <si>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</si>
  <si>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</si>
  <si>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</si>
  <si>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</si>
  <si>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</si>
  <si>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</si>
  <si>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</si>
  <si>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</si>
  <si>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</si>
  <si>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</si>
  <si>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</si>
  <si>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</si>
  <si>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</si>
  <si>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</si>
  <si>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</si>
  <si>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</si>
  <si>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</si>
  <si>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</si>
  <si>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</si>
  <si>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</si>
  <si>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</si>
  <si>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</si>
  <si>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</si>
  <si>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</si>
  <si>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</si>
  <si>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</si>
  <si>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</si>
  <si>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</si>
  <si>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</si>
  <si>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</si>
  <si>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</si>
  <si>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</si>
  <si>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</si>
  <si>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</si>
  <si>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</si>
  <si>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</si>
  <si>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</si>
  <si>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</si>
  <si>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</si>
  <si>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</si>
  <si>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</si>
  <si>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</si>
  <si>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</si>
  <si>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</si>
  <si>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</si>
  <si>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</si>
  <si>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</si>
  <si>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</si>
  <si>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</si>
  <si>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</si>
  <si>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</si>
  <si>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</si>
  <si>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</si>
  <si>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</si>
  <si>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</si>
  <si>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</si>
  <si>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</si>
  <si>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</si>
  <si>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</si>
  <si>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</si>
  <si>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</si>
  <si>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</si>
  <si>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</si>
  <si>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</si>
  <si>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</si>
  <si>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</si>
  <si>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</si>
  <si>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</si>
  <si>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</si>
  <si>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</si>
  <si>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</si>
  <si>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</si>
  <si>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</si>
  <si>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</si>
  <si>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</si>
  <si>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</si>
  <si>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</si>
  <si>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</si>
  <si>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</si>
  <si>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</si>
  <si>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</si>
  <si>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</si>
  <si>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</si>
  <si>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</si>
  <si>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</si>
  <si>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</si>
  <si>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</si>
  <si>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</si>
  <si>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</si>
  <si>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</si>
  <si>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</si>
  <si>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</si>
  <si>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</si>
  <si>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</si>
  <si>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</si>
  <si>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</si>
  <si>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</si>
  <si>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</si>
  <si>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</si>
  <si>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</si>
  <si>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</si>
  <si>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</si>
  <si>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</si>
  <si>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</si>
  <si>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</si>
  <si>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</si>
  <si>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</si>
  <si>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</si>
  <si>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</si>
  <si>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</si>
  <si>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</si>
  <si>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</si>
  <si>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</si>
  <si>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</si>
  <si>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</si>
  <si>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</si>
  <si>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</si>
  <si>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</si>
  <si>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</si>
  <si>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</si>
  <si>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</si>
  <si>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</si>
  <si>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</si>
  <si>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</si>
  <si>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</si>
  <si>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</si>
  <si>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</si>
  <si>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</si>
  <si>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</si>
  <si>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</si>
  <si>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</si>
  <si>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</si>
  <si>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</si>
  <si>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</si>
  <si>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</si>
  <si>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</si>
  <si>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</si>
  <si>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</si>
  <si>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</si>
  <si>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</si>
  <si>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</si>
  <si>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</si>
  <si>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</si>
  <si>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</si>
  <si>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</si>
  <si>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</si>
  <si>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</si>
  <si>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</si>
  <si>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</si>
  <si>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</si>
  <si>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</si>
  <si>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</si>
  <si>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</si>
  <si>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</si>
  <si>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</si>
  <si>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</si>
  <si>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</si>
  <si>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</si>
  <si>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7202</t>
  </si>
  <si>
    <t>Ferro-alloys (7202)</t>
  </si>
  <si>
    <t>Ferro-alloys (7202), volume</t>
  </si>
  <si>
    <t>See URLs in Part 2</t>
  </si>
  <si>
    <t>https://www.norges-bank.no/en/topics/Statistics/exchange_rates/?tab=currency&amp;id=USD</t>
  </si>
  <si>
    <t>Knut Christian Hannestad Ree</t>
  </si>
  <si>
    <t>Olje- og energidepartementet</t>
  </si>
  <si>
    <t>Knut-Christian-Hannestad.Ree@oed.dep.no</t>
  </si>
  <si>
    <t>https://lovdata.no/</t>
  </si>
  <si>
    <t>https://www.norskpetroleum.no/en/framework/state-organisation-of-petroleum-activites/</t>
  </si>
  <si>
    <t>https://www.norskpetroleum.no/en/framework/the-petroleum-act-and-the-licensing-system/</t>
  </si>
  <si>
    <t>https://www.statsbudsjettet.no/Statsbudsjettet-2020/English/</t>
  </si>
  <si>
    <t>Mining sector is not part of the EITI scope</t>
  </si>
  <si>
    <t>https://www.norskpetroleum.no/en/facts/licences/</t>
  </si>
  <si>
    <t>No other sector</t>
  </si>
  <si>
    <t>https://www.npd.no/en/facts/production-licences/licensing-rounds/apa-2017/awards-in-predefined-areas-2017-apa-2017-announcement/</t>
  </si>
  <si>
    <t>Without weightings</t>
  </si>
  <si>
    <t>https://factpages.npd.no/default.aspx?culture=en&amp;nav1=licence&amp;nav2=PageView%7cPetReg</t>
  </si>
  <si>
    <t/>
  </si>
  <si>
    <t>Details regarding transfer between private companies are not disclosed. The buyer of a license is obligated to follow the already approved working programme. The ministry approves the transfer between private companies, but the price and techincal criteria is not publicly disclosed</t>
  </si>
  <si>
    <t>https://www.npd.no/en/facts/production-licences/licensing-rounds/apa-2017/</t>
  </si>
  <si>
    <t>Pre-qualification of companies can be found here: 
https://www.npd.no/en/facts/production-licences/pre-qualification/
https://www.npd.no/en/facts/production-licences/pre-qualification/documentation-and-cost-associated-with-the-pre-qualification-process/</t>
  </si>
  <si>
    <t>Transfers: https://factpages.npd.no/en/licence/tableview/transfers | Licence awards: https://factpages.npd.no/en/licence/tableview/petreg/overview</t>
  </si>
  <si>
    <t>No other sectors</t>
  </si>
  <si>
    <t>https://www.norskpetroleum.no/en/framework/</t>
  </si>
  <si>
    <t>https://factpages.npd.no/en/licence/tableview/task</t>
  </si>
  <si>
    <t>Indiviual contracts are not published, but standard agreements related to explaration and production of petroleum on the NCS are available through the Norskpetroleum.no. Information of the license group and operator, work commitments and progress of the work commitments is available in the petroleum register, published by NPD. Work program, license group and license share are published when licenses are awarded</t>
  </si>
  <si>
    <t>https://factpages.npd.no/nb-no/licence/pageview/petreg</t>
  </si>
  <si>
    <t>https://lovdata.no/dokument/LTI/lov/2019-03-01-2</t>
  </si>
  <si>
    <t>Not available yet. Work in progress through "Lov om register over reelle rettighetshavere", which will identify beneficial ownership</t>
  </si>
  <si>
    <t>https://www.norskpetroleum.no/en/ and https://factpages.npd.no/factpages/Default.aspx?culture=no</t>
  </si>
  <si>
    <t>https://www.norskpetroleum.no/en/production-and-exports/production-forecasts/</t>
  </si>
  <si>
    <t>https://www.norskpetroleum.no/en/production-and-exports/exports-of-oil-and-gas/</t>
  </si>
  <si>
    <t xml:space="preserve">Crude oil </t>
  </si>
  <si>
    <t>Natural Gas</t>
  </si>
  <si>
    <t>NGLs and Condensate</t>
  </si>
  <si>
    <t>Natural gas (2711), value</t>
  </si>
  <si>
    <t>Crude Oil</t>
  </si>
  <si>
    <t>SDFI is equity, not in-kind payments</t>
  </si>
  <si>
    <t xml:space="preserve">Not applicable according to 2018 Norway Validation </t>
  </si>
  <si>
    <t>Dividends from Equinor ASA and net income from SDFI</t>
  </si>
  <si>
    <t>https://www.riksrevisjonen.no/rapporter-mappe/no-2020-2021/den-arlige-revisjonen-for-2019/</t>
  </si>
  <si>
    <t>https://www.regjeringen.no/no/statsbudsjett/2020/id2705757/</t>
  </si>
  <si>
    <t>State budget and national account</t>
  </si>
  <si>
    <t>Value added at basic prices. Constant 2018 prices.</t>
  </si>
  <si>
    <t>https://www.ssb.no/en/statbank/table/09170/tableViewLayout1/</t>
  </si>
  <si>
    <t>https://www.norskpetroleum.no/en/economy/governments-revenues/</t>
  </si>
  <si>
    <t>https://www.ssb.no/en/nasjonalregnskap-og-konjunkturer/tables/nr-tables, table 31</t>
  </si>
  <si>
    <t>https://www.ssb.no/nasjonalregnskap-og-konjunkturer/artikler-og-publikasjoner/_attachment/405655?_ts=16ecb1da138 | https://www.norskpetroleum.no/en/economy/employment/</t>
  </si>
  <si>
    <t>https://www.ssb.no/en/nasjonalregnskap-og-konjunkturer/tables/nr-tables, table 18</t>
  </si>
  <si>
    <t>https://www.ssb.no/statbank/table/11189/</t>
  </si>
  <si>
    <t>https://www.norskpetroleum.no/miljo-og-teknologi/</t>
  </si>
  <si>
    <t>A/S Norske Shell</t>
  </si>
  <si>
    <t>Aker BP AS</t>
  </si>
  <si>
    <t>Aker BP ASA</t>
  </si>
  <si>
    <t>CapeOmega AS</t>
  </si>
  <si>
    <t>Capricorn Norge AS</t>
  </si>
  <si>
    <t>Centrica Resources Norge AS</t>
  </si>
  <si>
    <t>Chevron Norge AS</t>
  </si>
  <si>
    <t>Concedo ASA</t>
  </si>
  <si>
    <t>ConocoPhillips Skandinavia AS</t>
  </si>
  <si>
    <t>DEA Norge AS</t>
  </si>
  <si>
    <t>DNO Norge AS</t>
  </si>
  <si>
    <t>DNO North Sea (Norge) AS</t>
  </si>
  <si>
    <t>DNOILCO AS</t>
  </si>
  <si>
    <t>Edison Norge AS</t>
  </si>
  <si>
    <t>Engie E&amp;P Norge AS</t>
  </si>
  <si>
    <t>Eni Norge AS</t>
  </si>
  <si>
    <t>Equinor Energy AS</t>
  </si>
  <si>
    <t>ExxonMobil Expl. and Prod. Norway AS</t>
  </si>
  <si>
    <t>ExxonMobil Production Norway Inc.</t>
  </si>
  <si>
    <t>Faroe Petroleum Norge AS</t>
  </si>
  <si>
    <t>Fortis Petroleum Norway AS</t>
  </si>
  <si>
    <t>Idemitsu Petroleum Norge AS</t>
  </si>
  <si>
    <t>INEOS E&amp;P Norge AS</t>
  </si>
  <si>
    <t>Infragas Norge AS</t>
  </si>
  <si>
    <t>Inpex Norge AS</t>
  </si>
  <si>
    <t>KUFPEC Norway AS</t>
  </si>
  <si>
    <t>Lime Petroleum AS</t>
  </si>
  <si>
    <t>LOTOS Expl. and Prod.  Norge AS</t>
  </si>
  <si>
    <t>Lukoil Overseas North Shelf AS</t>
  </si>
  <si>
    <t>Lundin Norway AS</t>
  </si>
  <si>
    <t>M Vest Energy AS</t>
  </si>
  <si>
    <t>Maersk Oil Norway AS</t>
  </si>
  <si>
    <t>Moeco Oil &amp; Gas Norge AS</t>
  </si>
  <si>
    <t>MOL Norge AS</t>
  </si>
  <si>
    <t>Neptune E&amp;P Norge AS</t>
  </si>
  <si>
    <t>Neptune Energy Norge AS</t>
  </si>
  <si>
    <t>Noreco Norway AS</t>
  </si>
  <si>
    <t>Norpipe Oil AS</t>
  </si>
  <si>
    <t>Norsea Gas AS</t>
  </si>
  <si>
    <t>North E&amp;P AS</t>
  </si>
  <si>
    <t>Okea AS</t>
  </si>
  <si>
    <t>OMV (Norge) AS</t>
  </si>
  <si>
    <t>Pandion Energy AS</t>
  </si>
  <si>
    <t>Petrolia NOCO AS</t>
  </si>
  <si>
    <t>Petrosee AS</t>
  </si>
  <si>
    <t>PGNiG Upstream Norway AS</t>
  </si>
  <si>
    <t>Point Resources AS</t>
  </si>
  <si>
    <t>Prores AS</t>
  </si>
  <si>
    <t>Repsol Norge AS</t>
  </si>
  <si>
    <t>RN Nordic Oil AS</t>
  </si>
  <si>
    <t>Silex Gas Norway AS</t>
  </si>
  <si>
    <t>Skagen44 AS</t>
  </si>
  <si>
    <t>Solveig Gas Norway AS</t>
  </si>
  <si>
    <t>Spirit Energy</t>
  </si>
  <si>
    <t>Suncor Energy Norge AS</t>
  </si>
  <si>
    <t>Total E&amp;P Norge AS</t>
  </si>
  <si>
    <t>Tullow Oil Norge AS</t>
  </si>
  <si>
    <t>Tyr Exploration AS</t>
  </si>
  <si>
    <t>VNG Norge AS</t>
  </si>
  <si>
    <t>Vår Energi AS</t>
  </si>
  <si>
    <t>Wellesley Petroleum AS</t>
  </si>
  <si>
    <t>Wintershall Norge AS</t>
  </si>
  <si>
    <t>The Norwegian Tax Directorate</t>
  </si>
  <si>
    <t>Corporate Tax</t>
  </si>
  <si>
    <t>Nox tax</t>
  </si>
  <si>
    <t>The Norwegian Petroleum Directorate</t>
  </si>
  <si>
    <t>License fees (Area fee/Arealavgift)</t>
  </si>
  <si>
    <t>CO2-tax</t>
  </si>
  <si>
    <t xml:space="preserve">Andre selskap - ikke rettighetshaver </t>
  </si>
  <si>
    <t>SDFI/Petoro</t>
  </si>
  <si>
    <t>State-owned enterprises &amp; public corporations</t>
  </si>
  <si>
    <t>Private</t>
  </si>
  <si>
    <t>989399071 </t>
  </si>
  <si>
    <t>Not Available</t>
  </si>
  <si>
    <t>991317155 </t>
  </si>
  <si>
    <t>N/A</t>
  </si>
  <si>
    <t>Norwegian Central Bank</t>
  </si>
  <si>
    <t>Statens direkte økonomiske engasjement</t>
  </si>
  <si>
    <t>Dividend from Equinor</t>
  </si>
  <si>
    <t>Other companies - non-rights holders</t>
  </si>
  <si>
    <t>Directorate of Customs and Excise</t>
  </si>
  <si>
    <t>974761343 </t>
  </si>
  <si>
    <t>Condensate/NGL</t>
  </si>
  <si>
    <t>https://www.norskpetroleum.no/okonomi/apenhet-om-betalinger-eiti/</t>
  </si>
  <si>
    <t>https://www.petoro.no/results, https://www.equinor.com/en/investors.html and https://www.norskpetroleum.no/en/economy/governments-revenues/</t>
  </si>
  <si>
    <t>https://www.regjeringen.no/no/dokumenter/meld.-st.-3-20182019/id2642522/  | or https://www.regjeringen.no/contentassets/4d96400438274b7fb6e090f655230111/nn-no/pdfs/stm201820190003000dddpdfs.pdf  pp. 51</t>
  </si>
  <si>
    <t>https://www.regjeringen.no/contentassets/4d96400438274b7fb6e090f655230111/nn-no/pdfs/stm201820190003000dddpdfs.pdf  pp. 51</t>
  </si>
  <si>
    <t>https://www.ptil.no/regelverk/lover/ | https://lovdata.no/dokument/NL/lov/1990-12-21-72 | https://lovdata.no/dokument/SF/forskrift/2001-12-11-1451/KAPITTEL_3-19#%C2%A73-19-6 kap. 13-9</t>
  </si>
  <si>
    <t>https://www.regjeringen.no/no/dokument/prop/id1753/?topic=212&amp;term= | https://www.norskeutslipp.no/no/Petroleumsvirksomhet-til-havs/?SectorID=700 | https://www.miljodirektoratet.no/naringsliv/petroleum/soke-og-rapportere/</t>
  </si>
  <si>
    <t>https://www.miljodirektoratet.no/naringsliv/petroleum/ | https://www.ssb.no/klimagassn | https://www.norskpetroleum.no/miljo-og-teknologi/</t>
  </si>
  <si>
    <t>Regulated through the Act on Annual Accounts (Regnskapsloven), Securities Trading Act (Verdipapirhandelloven) and the CCB-regulation (LLR forskriften). Equinor is partly privately owned, hence regulated through Regnskapsloven and Verdipapirhandelloven. https://lovdata.no/dokument/SF/forskrift/2013-12-20-1682 |  https://lovdata.no/dokument/NL/lov/1998-07-17-56?q=regnskapsloven | https://lovdata.no/dokument/NL/lov/2007-06-29-75</t>
  </si>
  <si>
    <t>Regulated through: https://lovdata.no/dokument/NL/lov/2004-05-07-21</t>
  </si>
  <si>
    <t>https://www.brreg.no/registersok/</t>
  </si>
  <si>
    <t>https://www.ssb.no/statbank/table/11153/tableViewLayout1/ Table 11153, mining and quarrying. Does not include employment in related industries to the oil and gas inudstry, e.g. sevice sectors and manufacturing of equipment</t>
  </si>
  <si>
    <t xml:space="preserve">Statistics Norway only publish aggregated numbers for oil and gas </t>
  </si>
  <si>
    <t>Company audits database available through the Brønnøysund register</t>
  </si>
  <si>
    <t xml:space="preserve">For impact assessments one needs to search for the proposition in question using the link to regjeringen.no. </t>
  </si>
  <si>
    <t>Aggregate for crude oil and natural gas, Statistics Norway does not publis disaggregated numbers for oil and gas. Fixed 2018 prices. https://www.ssb.no/statbank/table/09171/tableViewLayout1/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</si>
</sst>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_ * #,##0.00_ ;_ * \-#,##0.00_ ;_ * &quot;-&quot;??_ ;_ @_ "/>
    <numFmt numFmtId="165" formatCode="_ * #,##0.0000_ ;_ * \-#,##0.0000_ ;_ * &quot;-&quot;??_ ;_ @_ "/>
    <numFmt numFmtId="166" formatCode="yyyy\-mm\-dd"/>
    <numFmt numFmtId="167" formatCode="0.0\ %"/>
    <numFmt numFmtId="168" formatCode="_ * #,##0_ ;_ * \-#,##0_ ;_ * &quot;-&quot;??_ ;_ @_ "/>
  </numFmts>
  <fonts count="75" x14ac:knownFonts="1">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sz val="11"/>
      <color rgb="FF000000"/>
      <name val="Calibri"/>
      <family val="2"/>
    </font>
    <font>
      <sz val="8"/>
      <name val="Calibri"/>
      <family val="2"/>
    </font>
    <font>
      <sz val="10"/>
      <color rgb="FFF5F5F6"/>
      <name val="Arial"/>
      <family val="2"/>
    </font>
  </fonts>
  <fills count="10">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s>
  <borders count="47">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right/>
      <top/>
      <bottom style="thin">
        <color rgb="FF188FBB"/>
      </bottom>
      <diagonal/>
    </border>
  </borders>
  <cellStyleXfs count="12">
    <xf numFmtId="0" fontId="0" fillId="0" borderId="0"/>
    <xf numFmtId="164"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72" fillId="0" borderId="0" applyNumberFormat="0" applyBorder="0" applyAlignment="0"/>
    <xf numFmtId="164" fontId="3" fillId="0" borderId="0" applyFont="0" applyFill="0" applyBorder="0" applyAlignment="0" applyProtection="0"/>
    <xf numFmtId="164" fontId="3" fillId="0" borderId="0" applyFont="0" applyFill="0" applyBorder="0" applyAlignment="0" applyProtection="0"/>
  </cellStyleXfs>
  <cellXfs count="446">
    <xf numFmtId="0" fontId="0" fillId="0" borderId="0" xfId="0"/>
    <xf numFmtId="0" fontId="5" fillId="0" borderId="0" xfId="0" applyFont="1" applyAlignment="1"/>
    <xf numFmtId="0" fontId="0" fillId="0" borderId="0" xfId="0" applyAlignment="1"/>
    <xf numFmtId="0" fontId="0" fillId="0" borderId="7" xfId="0" applyFont="1" applyFill="1" applyBorder="1" applyAlignment="1"/>
    <xf numFmtId="0" fontId="0" fillId="0" borderId="8" xfId="0" applyFont="1" applyFill="1" applyBorder="1" applyAlignment="1"/>
    <xf numFmtId="0" fontId="0" fillId="0" borderId="7" xfId="0" applyFill="1" applyBorder="1" applyAlignment="1"/>
    <xf numFmtId="0" fontId="0" fillId="0" borderId="8" xfId="0" applyFill="1" applyBorder="1" applyAlignment="1"/>
    <xf numFmtId="49" fontId="9" fillId="0" borderId="0" xfId="0" applyNumberFormat="1" applyFont="1" applyAlignment="1">
      <alignment horizontal="left"/>
    </xf>
    <xf numFmtId="49" fontId="0" fillId="0" borderId="0" xfId="0" applyNumberFormat="1"/>
    <xf numFmtId="0" fontId="0" fillId="0" borderId="0" xfId="0" applyNumberFormat="1" applyAlignment="1"/>
    <xf numFmtId="0" fontId="11" fillId="0" borderId="0" xfId="0" quotePrefix="1" applyFont="1" applyAlignment="1"/>
    <xf numFmtId="0" fontId="0" fillId="0" borderId="0" xfId="0" applyFont="1" applyAlignment="1"/>
    <xf numFmtId="0" fontId="12" fillId="0" borderId="0" xfId="3" applyFont="1" applyFill="1" applyAlignment="1">
      <alignment horizontal="left" vertical="center"/>
    </xf>
    <xf numFmtId="0" fontId="12" fillId="0" borderId="0" xfId="3" applyFont="1" applyFill="1" applyBorder="1" applyAlignment="1">
      <alignment horizontal="left" vertical="center"/>
    </xf>
    <xf numFmtId="0" fontId="14" fillId="0" borderId="0" xfId="3" applyFont="1" applyFill="1" applyBorder="1" applyAlignment="1">
      <alignment vertical="center"/>
    </xf>
    <xf numFmtId="0" fontId="17" fillId="0" borderId="0" xfId="3" applyFont="1" applyFill="1" applyBorder="1" applyAlignment="1">
      <alignment horizontal="left" vertical="center"/>
    </xf>
    <xf numFmtId="0" fontId="13" fillId="0" borderId="0" xfId="3" applyFont="1" applyFill="1" applyBorder="1" applyAlignment="1">
      <alignment vertical="center"/>
    </xf>
    <xf numFmtId="0" fontId="16" fillId="0" borderId="0" xfId="3" applyFont="1" applyFill="1" applyBorder="1" applyAlignment="1">
      <alignment vertical="center"/>
    </xf>
    <xf numFmtId="0" fontId="17" fillId="0" borderId="0" xfId="3" applyFont="1" applyFill="1" applyAlignment="1">
      <alignment horizontal="left" vertical="center"/>
    </xf>
    <xf numFmtId="0" fontId="21" fillId="0" borderId="0" xfId="0" applyFont="1"/>
    <xf numFmtId="0" fontId="18" fillId="0" borderId="0" xfId="3" applyFont="1" applyFill="1" applyAlignment="1">
      <alignment horizontal="left" vertical="center"/>
    </xf>
    <xf numFmtId="0" fontId="18" fillId="0" borderId="0" xfId="3" applyFont="1" applyFill="1" applyBorder="1" applyAlignment="1">
      <alignment horizontal="left" vertical="center"/>
    </xf>
    <xf numFmtId="0" fontId="16" fillId="0" borderId="4" xfId="3" applyFont="1" applyFill="1" applyBorder="1" applyAlignment="1">
      <alignment vertical="center"/>
    </xf>
    <xf numFmtId="0" fontId="23" fillId="0" borderId="0" xfId="0" applyFont="1"/>
    <xf numFmtId="0" fontId="15" fillId="0" borderId="0" xfId="3" applyFont="1" applyFill="1" applyBorder="1" applyAlignment="1">
      <alignment vertical="center"/>
    </xf>
    <xf numFmtId="0" fontId="21" fillId="0" borderId="0" xfId="0" applyFont="1" applyAlignment="1"/>
    <xf numFmtId="0" fontId="32" fillId="0" borderId="0" xfId="3" applyFont="1" applyFill="1" applyAlignment="1">
      <alignment horizontal="left" vertical="center"/>
    </xf>
    <xf numFmtId="0" fontId="2" fillId="0" borderId="0" xfId="0" applyFont="1"/>
    <xf numFmtId="0" fontId="32" fillId="5" borderId="0" xfId="3" applyFont="1" applyFill="1" applyAlignment="1">
      <alignment horizontal="left" vertical="center"/>
    </xf>
    <xf numFmtId="0" fontId="23" fillId="5" borderId="0" xfId="3" applyFont="1" applyFill="1" applyBorder="1" applyAlignment="1">
      <alignment vertical="center"/>
    </xf>
    <xf numFmtId="0" fontId="38" fillId="5" borderId="0" xfId="2" applyFont="1" applyFill="1" applyBorder="1" applyAlignment="1"/>
    <xf numFmtId="0" fontId="29" fillId="4" borderId="35" xfId="3" applyFont="1" applyFill="1" applyBorder="1" applyAlignment="1">
      <alignment horizontal="left" vertical="center"/>
    </xf>
    <xf numFmtId="0" fontId="29" fillId="0" borderId="35" xfId="3" applyFont="1" applyFill="1" applyBorder="1" applyAlignment="1">
      <alignment horizontal="left" vertical="center"/>
    </xf>
    <xf numFmtId="0" fontId="39" fillId="5" borderId="0" xfId="3" applyFont="1" applyFill="1" applyBorder="1" applyAlignment="1">
      <alignment horizontal="left" vertical="center"/>
    </xf>
    <xf numFmtId="0" fontId="38" fillId="0" borderId="0" xfId="4" applyFont="1" applyFill="1" applyBorder="1" applyAlignment="1"/>
    <xf numFmtId="0" fontId="42" fillId="0" borderId="0" xfId="3" applyFont="1" applyFill="1" applyBorder="1" applyAlignment="1">
      <alignment vertical="center" wrapText="1"/>
    </xf>
    <xf numFmtId="0" fontId="42" fillId="0" borderId="40" xfId="3" applyFont="1" applyFill="1" applyBorder="1" applyAlignment="1">
      <alignment horizontal="left" vertical="center"/>
    </xf>
    <xf numFmtId="0" fontId="33" fillId="0" borderId="40" xfId="3" applyFont="1" applyFill="1" applyBorder="1" applyAlignment="1">
      <alignment vertical="center"/>
    </xf>
    <xf numFmtId="0" fontId="33" fillId="0" borderId="0" xfId="3" applyFont="1" applyFill="1" applyBorder="1" applyAlignment="1">
      <alignment vertical="center"/>
    </xf>
    <xf numFmtId="0" fontId="46" fillId="0" borderId="0" xfId="3" applyFont="1" applyFill="1" applyBorder="1" applyAlignment="1">
      <alignment vertical="center"/>
    </xf>
    <xf numFmtId="0" fontId="33" fillId="0" borderId="0" xfId="3" applyFont="1" applyFill="1" applyBorder="1" applyAlignment="1">
      <alignment horizontal="left" vertical="center"/>
    </xf>
    <xf numFmtId="0" fontId="42" fillId="0" borderId="0" xfId="3" applyFont="1" applyFill="1" applyAlignment="1">
      <alignment horizontal="left" vertical="center"/>
    </xf>
    <xf numFmtId="0" fontId="32" fillId="0" borderId="0" xfId="0" applyFont="1"/>
    <xf numFmtId="0" fontId="33" fillId="6" borderId="0" xfId="3" applyFont="1" applyFill="1" applyBorder="1" applyAlignment="1">
      <alignment horizontal="left" vertical="center"/>
    </xf>
    <xf numFmtId="0" fontId="35" fillId="6" borderId="0" xfId="3" applyFont="1" applyFill="1" applyBorder="1" applyAlignment="1">
      <alignment vertical="center"/>
    </xf>
    <xf numFmtId="0" fontId="33" fillId="6" borderId="0" xfId="3" applyFont="1" applyFill="1" applyBorder="1" applyAlignment="1">
      <alignment vertical="center"/>
    </xf>
    <xf numFmtId="0" fontId="36" fillId="6" borderId="0" xfId="3" applyFont="1" applyFill="1" applyBorder="1" applyAlignment="1">
      <alignment horizontal="left" vertical="center"/>
    </xf>
    <xf numFmtId="0" fontId="28" fillId="6" borderId="0" xfId="3" applyFont="1" applyFill="1" applyBorder="1" applyAlignment="1">
      <alignment vertical="center"/>
    </xf>
    <xf numFmtId="0" fontId="33" fillId="6" borderId="0" xfId="3" applyFont="1" applyFill="1" applyBorder="1" applyAlignment="1">
      <alignment vertical="center" wrapText="1"/>
    </xf>
    <xf numFmtId="0" fontId="36" fillId="6" borderId="0" xfId="3" applyFont="1" applyFill="1" applyBorder="1" applyAlignment="1">
      <alignment vertical="center"/>
    </xf>
    <xf numFmtId="0" fontId="23" fillId="6" borderId="0" xfId="3" applyFont="1" applyFill="1" applyBorder="1" applyAlignment="1">
      <alignment vertical="center"/>
    </xf>
    <xf numFmtId="0" fontId="29" fillId="6" borderId="0" xfId="3" applyFont="1" applyFill="1" applyBorder="1" applyAlignment="1">
      <alignment vertical="center"/>
    </xf>
    <xf numFmtId="0" fontId="34" fillId="6" borderId="0" xfId="3" applyFont="1" applyFill="1" applyBorder="1" applyAlignment="1">
      <alignment vertical="center"/>
    </xf>
    <xf numFmtId="0" fontId="36" fillId="6" borderId="0" xfId="3" applyFont="1" applyFill="1" applyBorder="1" applyAlignment="1">
      <alignment horizontal="left" vertical="center" indent="2"/>
    </xf>
    <xf numFmtId="0" fontId="39" fillId="7" borderId="35" xfId="3" applyFont="1" applyFill="1" applyBorder="1" applyAlignment="1">
      <alignment horizontal="left" vertical="center"/>
    </xf>
    <xf numFmtId="0" fontId="38" fillId="6" borderId="0" xfId="4" applyFont="1" applyFill="1" applyBorder="1" applyAlignment="1"/>
    <xf numFmtId="0" fontId="40" fillId="6" borderId="24" xfId="3" applyFont="1" applyFill="1" applyBorder="1" applyAlignment="1">
      <alignment vertical="center" wrapText="1"/>
    </xf>
    <xf numFmtId="0" fontId="42" fillId="6" borderId="25" xfId="3" applyFont="1" applyFill="1" applyBorder="1" applyAlignment="1">
      <alignment vertical="center" wrapText="1"/>
    </xf>
    <xf numFmtId="0" fontId="43" fillId="6" borderId="26" xfId="3" applyFont="1" applyFill="1" applyBorder="1" applyAlignment="1">
      <alignment vertical="center" wrapText="1"/>
    </xf>
    <xf numFmtId="0" fontId="40" fillId="6" borderId="27" xfId="3" applyFont="1" applyFill="1" applyBorder="1" applyAlignment="1">
      <alignment vertical="center" wrapText="1"/>
    </xf>
    <xf numFmtId="0" fontId="42" fillId="6" borderId="1" xfId="3" applyFont="1" applyFill="1" applyBorder="1" applyAlignment="1">
      <alignment vertical="center" wrapText="1"/>
    </xf>
    <xf numFmtId="0" fontId="42" fillId="6" borderId="28" xfId="3" applyFont="1" applyFill="1" applyBorder="1" applyAlignment="1">
      <alignment vertical="center" wrapText="1"/>
    </xf>
    <xf numFmtId="0" fontId="42" fillId="6" borderId="31" xfId="3" applyFont="1" applyFill="1" applyBorder="1" applyAlignment="1">
      <alignment vertical="center" wrapText="1"/>
    </xf>
    <xf numFmtId="0" fontId="42" fillId="6" borderId="32" xfId="3" applyFont="1" applyFill="1" applyBorder="1" applyAlignment="1">
      <alignment vertical="center" wrapText="1"/>
    </xf>
    <xf numFmtId="0" fontId="43" fillId="6" borderId="31" xfId="3" applyFont="1" applyFill="1" applyBorder="1" applyAlignment="1">
      <alignment vertical="center" wrapText="1"/>
    </xf>
    <xf numFmtId="0" fontId="43" fillId="6" borderId="29" xfId="3" applyFont="1" applyFill="1" applyBorder="1" applyAlignment="1">
      <alignment vertical="center" wrapText="1"/>
    </xf>
    <xf numFmtId="0" fontId="42" fillId="6" borderId="21" xfId="3" applyFont="1" applyFill="1" applyBorder="1" applyAlignment="1">
      <alignment vertical="center" wrapText="1"/>
    </xf>
    <xf numFmtId="0" fontId="42" fillId="6" borderId="30" xfId="3" applyFont="1" applyFill="1" applyBorder="1" applyAlignment="1">
      <alignment vertical="center" wrapText="1"/>
    </xf>
    <xf numFmtId="0" fontId="39" fillId="0" borderId="0" xfId="3" applyFont="1" applyFill="1" applyBorder="1" applyAlignment="1">
      <alignment horizontal="left" vertical="center"/>
    </xf>
    <xf numFmtId="0" fontId="34" fillId="0" borderId="9" xfId="3" applyFont="1" applyFill="1" applyBorder="1" applyAlignment="1" applyProtection="1">
      <alignment vertical="center"/>
      <protection locked="0"/>
    </xf>
    <xf numFmtId="0" fontId="33" fillId="0" borderId="2" xfId="3" applyFont="1" applyFill="1" applyBorder="1" applyAlignment="1">
      <alignment horizontal="left" vertical="center"/>
    </xf>
    <xf numFmtId="0" fontId="33" fillId="0" borderId="4" xfId="3" applyFont="1" applyFill="1" applyBorder="1" applyAlignment="1" applyProtection="1">
      <alignment horizontal="left" vertical="center" indent="2"/>
      <protection locked="0"/>
    </xf>
    <xf numFmtId="0" fontId="42" fillId="4" borderId="6" xfId="3" applyFont="1" applyFill="1" applyBorder="1" applyAlignment="1">
      <alignment horizontal="left" vertical="center"/>
    </xf>
    <xf numFmtId="0" fontId="23" fillId="0" borderId="4" xfId="3" applyFont="1" applyFill="1" applyBorder="1" applyAlignment="1" applyProtection="1">
      <alignment horizontal="left" vertical="center" indent="2"/>
      <protection locked="0"/>
    </xf>
    <xf numFmtId="0" fontId="33" fillId="0" borderId="5" xfId="3" applyFont="1" applyFill="1" applyBorder="1" applyAlignment="1">
      <alignment vertical="center"/>
    </xf>
    <xf numFmtId="0" fontId="42" fillId="0" borderId="2" xfId="3" applyFont="1" applyFill="1" applyBorder="1" applyAlignment="1">
      <alignment horizontal="left" vertical="center"/>
    </xf>
    <xf numFmtId="0" fontId="33" fillId="0" borderId="10" xfId="3" applyFont="1" applyFill="1" applyBorder="1" applyAlignment="1">
      <alignment vertical="center"/>
    </xf>
    <xf numFmtId="0" fontId="42" fillId="4" borderId="11" xfId="3" applyFont="1" applyFill="1" applyBorder="1" applyAlignment="1">
      <alignment horizontal="left" vertical="center"/>
    </xf>
    <xf numFmtId="0" fontId="33" fillId="0" borderId="9" xfId="3" applyFont="1" applyFill="1" applyBorder="1" applyAlignment="1" applyProtection="1">
      <alignment horizontal="left" vertical="center" indent="2"/>
      <protection locked="0"/>
    </xf>
    <xf numFmtId="0" fontId="33" fillId="0" borderId="4" xfId="3" applyFont="1" applyFill="1" applyBorder="1" applyAlignment="1" applyProtection="1">
      <alignment horizontal="left" vertical="center" wrapText="1" indent="2"/>
      <protection locked="0"/>
    </xf>
    <xf numFmtId="0" fontId="33" fillId="0" borderId="12" xfId="3" applyFont="1" applyFill="1" applyBorder="1" applyAlignment="1" applyProtection="1">
      <alignment horizontal="left" vertical="center" wrapText="1" indent="2"/>
      <protection locked="0"/>
    </xf>
    <xf numFmtId="0" fontId="42" fillId="0" borderId="1" xfId="3" applyFont="1" applyFill="1" applyBorder="1" applyAlignment="1">
      <alignment horizontal="left" vertical="center"/>
    </xf>
    <xf numFmtId="0" fontId="42" fillId="4" borderId="1" xfId="3" applyFont="1" applyFill="1" applyBorder="1" applyAlignment="1">
      <alignment horizontal="left" vertical="center"/>
    </xf>
    <xf numFmtId="0" fontId="42" fillId="4" borderId="0" xfId="3" applyFont="1" applyFill="1" applyBorder="1" applyAlignment="1">
      <alignment horizontal="left" vertical="center"/>
    </xf>
    <xf numFmtId="0" fontId="42" fillId="0" borderId="12" xfId="3" applyFont="1" applyFill="1" applyBorder="1" applyAlignment="1">
      <alignment horizontal="left" vertical="center"/>
    </xf>
    <xf numFmtId="0" fontId="42" fillId="4" borderId="13" xfId="3" applyFont="1" applyFill="1" applyBorder="1" applyAlignment="1">
      <alignment horizontal="left" vertical="center"/>
    </xf>
    <xf numFmtId="0" fontId="42" fillId="0" borderId="11" xfId="3" applyFont="1" applyFill="1" applyBorder="1" applyAlignment="1">
      <alignment horizontal="left" vertical="center"/>
    </xf>
    <xf numFmtId="0" fontId="46" fillId="4" borderId="2" xfId="3" applyFont="1" applyFill="1" applyBorder="1" applyAlignment="1">
      <alignment vertical="center"/>
    </xf>
    <xf numFmtId="0" fontId="33" fillId="0" borderId="0" xfId="3" applyFont="1" applyFill="1" applyBorder="1" applyAlignment="1">
      <alignment horizontal="left" vertical="center" indent="1"/>
    </xf>
    <xf numFmtId="0" fontId="46" fillId="4" borderId="36" xfId="3" applyFont="1" applyFill="1" applyBorder="1" applyAlignment="1">
      <alignment vertical="center"/>
    </xf>
    <xf numFmtId="0" fontId="33" fillId="0" borderId="2" xfId="3" applyFont="1" applyFill="1" applyBorder="1" applyAlignment="1">
      <alignment horizontal="left" vertical="center" indent="1"/>
    </xf>
    <xf numFmtId="0" fontId="46" fillId="4" borderId="0" xfId="3" applyFont="1" applyFill="1" applyBorder="1" applyAlignment="1">
      <alignment vertical="center"/>
    </xf>
    <xf numFmtId="0" fontId="33" fillId="0" borderId="4" xfId="3" applyFont="1" applyFill="1" applyBorder="1" applyAlignment="1" applyProtection="1">
      <alignment horizontal="left" vertical="center" indent="4"/>
      <protection locked="0"/>
    </xf>
    <xf numFmtId="0" fontId="33" fillId="0" borderId="4" xfId="3" applyFont="1" applyFill="1" applyBorder="1" applyAlignment="1" applyProtection="1">
      <alignment horizontal="left" vertical="center" indent="6"/>
      <protection locked="0"/>
    </xf>
    <xf numFmtId="0" fontId="42" fillId="0" borderId="39" xfId="3" applyFont="1" applyFill="1" applyBorder="1" applyAlignment="1">
      <alignment horizontal="left" vertical="center"/>
    </xf>
    <xf numFmtId="0" fontId="42" fillId="4" borderId="21" xfId="3" applyFont="1" applyFill="1" applyBorder="1" applyAlignment="1">
      <alignment horizontal="left" vertical="center"/>
    </xf>
    <xf numFmtId="0" fontId="47" fillId="0" borderId="1" xfId="2" applyFont="1" applyFill="1" applyBorder="1" applyAlignment="1" applyProtection="1">
      <alignment horizontal="left" vertical="center" indent="2"/>
      <protection locked="0"/>
    </xf>
    <xf numFmtId="0" fontId="33" fillId="0" borderId="0" xfId="3" applyFont="1" applyFill="1" applyBorder="1" applyAlignment="1" applyProtection="1">
      <alignment horizontal="left" vertical="center" indent="4"/>
      <protection locked="0"/>
    </xf>
    <xf numFmtId="10" fontId="33" fillId="0" borderId="5" xfId="3" applyNumberFormat="1" applyFont="1" applyFill="1" applyBorder="1" applyAlignment="1">
      <alignment horizontal="left" vertical="center"/>
    </xf>
    <xf numFmtId="0" fontId="42" fillId="0" borderId="6" xfId="3" applyFont="1" applyFill="1" applyBorder="1" applyAlignment="1">
      <alignment horizontal="left" vertical="center"/>
    </xf>
    <xf numFmtId="0" fontId="34" fillId="0" borderId="23" xfId="3" applyFont="1" applyFill="1" applyBorder="1" applyAlignment="1" applyProtection="1">
      <alignment vertical="center"/>
      <protection locked="0"/>
    </xf>
    <xf numFmtId="0" fontId="40" fillId="0" borderId="16" xfId="3" applyFont="1" applyFill="1" applyBorder="1" applyAlignment="1">
      <alignment horizontal="left" vertical="center"/>
    </xf>
    <xf numFmtId="0" fontId="48" fillId="0" borderId="16" xfId="3" applyFont="1" applyFill="1" applyBorder="1" applyAlignment="1">
      <alignment vertical="center"/>
    </xf>
    <xf numFmtId="0" fontId="33" fillId="0" borderId="9" xfId="3" applyFont="1" applyFill="1" applyBorder="1" applyAlignment="1" applyProtection="1">
      <alignment vertical="center"/>
      <protection locked="0"/>
    </xf>
    <xf numFmtId="0" fontId="33" fillId="7" borderId="5" xfId="3" applyFont="1" applyFill="1" applyBorder="1" applyAlignment="1">
      <alignment vertical="center"/>
    </xf>
    <xf numFmtId="166" fontId="33" fillId="7" borderId="5" xfId="3" applyNumberFormat="1" applyFont="1" applyFill="1" applyBorder="1" applyAlignment="1">
      <alignment vertical="center"/>
    </xf>
    <xf numFmtId="0" fontId="33" fillId="7" borderId="0" xfId="3" applyFont="1" applyFill="1" applyBorder="1" applyAlignment="1">
      <alignment vertical="center"/>
    </xf>
    <xf numFmtId="166" fontId="33" fillId="7" borderId="0" xfId="3" applyNumberFormat="1" applyFont="1" applyFill="1" applyBorder="1" applyAlignment="1">
      <alignment vertical="center"/>
    </xf>
    <xf numFmtId="0" fontId="54" fillId="7" borderId="21" xfId="3" applyFont="1" applyFill="1" applyBorder="1" applyAlignment="1">
      <alignment vertical="center"/>
    </xf>
    <xf numFmtId="0" fontId="38" fillId="7" borderId="2" xfId="4" applyFont="1" applyFill="1" applyBorder="1" applyAlignment="1">
      <alignment vertical="center"/>
    </xf>
    <xf numFmtId="0" fontId="33" fillId="7" borderId="36" xfId="3" applyFont="1" applyFill="1" applyBorder="1" applyAlignment="1">
      <alignment vertical="center" wrapText="1"/>
    </xf>
    <xf numFmtId="0" fontId="52" fillId="7" borderId="21" xfId="4" applyFont="1" applyFill="1" applyBorder="1" applyAlignment="1">
      <alignment vertical="center" wrapText="1"/>
    </xf>
    <xf numFmtId="0" fontId="33" fillId="7" borderId="1" xfId="3" applyFont="1" applyFill="1" applyBorder="1" applyAlignment="1">
      <alignment vertical="center"/>
    </xf>
    <xf numFmtId="165" fontId="33" fillId="7" borderId="0" xfId="1" applyNumberFormat="1" applyFont="1" applyFill="1" applyBorder="1" applyAlignment="1">
      <alignment vertical="center"/>
    </xf>
    <xf numFmtId="0" fontId="34" fillId="0" borderId="2" xfId="3" applyFont="1" applyFill="1" applyBorder="1" applyAlignment="1" applyProtection="1">
      <alignment vertical="center"/>
      <protection locked="0"/>
    </xf>
    <xf numFmtId="0" fontId="40" fillId="0" borderId="2" xfId="3" applyFont="1" applyFill="1" applyBorder="1" applyAlignment="1">
      <alignment horizontal="left" vertical="center"/>
    </xf>
    <xf numFmtId="10" fontId="48" fillId="0" borderId="2" xfId="3" applyNumberFormat="1" applyFont="1" applyFill="1" applyBorder="1" applyAlignment="1">
      <alignment vertical="center"/>
    </xf>
    <xf numFmtId="0" fontId="33" fillId="0" borderId="9" xfId="3" applyFont="1" applyFill="1" applyBorder="1" applyAlignment="1" applyProtection="1">
      <alignment horizontal="left" vertical="center" indent="4"/>
      <protection locked="0"/>
    </xf>
    <xf numFmtId="0" fontId="33" fillId="7" borderId="2" xfId="3" applyFont="1" applyFill="1" applyBorder="1" applyAlignment="1">
      <alignment vertical="center"/>
    </xf>
    <xf numFmtId="0" fontId="42" fillId="4" borderId="2" xfId="3" applyFont="1" applyFill="1" applyBorder="1" applyAlignment="1">
      <alignment horizontal="left" vertical="center"/>
    </xf>
    <xf numFmtId="0" fontId="52" fillId="0" borderId="0" xfId="2" applyFont="1" applyFill="1"/>
    <xf numFmtId="0" fontId="23" fillId="0" borderId="0" xfId="3" applyFont="1" applyFill="1" applyBorder="1" applyAlignment="1">
      <alignment horizontal="left" vertical="center"/>
    </xf>
    <xf numFmtId="0" fontId="27" fillId="0" borderId="24" xfId="2" applyFont="1" applyFill="1" applyBorder="1" applyAlignment="1">
      <alignment horizontal="left" vertical="center" wrapText="1"/>
    </xf>
    <xf numFmtId="0" fontId="33" fillId="0" borderId="24" xfId="3" applyFont="1" applyFill="1" applyBorder="1" applyAlignment="1">
      <alignment vertical="center" wrapText="1"/>
    </xf>
    <xf numFmtId="0" fontId="33" fillId="0" borderId="25" xfId="3" applyFont="1" applyFill="1" applyBorder="1" applyAlignment="1">
      <alignment horizontal="left" vertical="center" indent="1"/>
    </xf>
    <xf numFmtId="0" fontId="33" fillId="0" borderId="25" xfId="3" applyFont="1" applyFill="1" applyBorder="1" applyAlignment="1">
      <alignment vertical="center" wrapText="1"/>
    </xf>
    <xf numFmtId="0" fontId="33" fillId="0" borderId="25" xfId="3" applyFont="1" applyFill="1" applyBorder="1" applyAlignment="1">
      <alignment horizontal="left" vertical="center" indent="3"/>
    </xf>
    <xf numFmtId="0" fontId="33" fillId="0" borderId="26" xfId="3" applyFont="1" applyFill="1" applyBorder="1" applyAlignment="1">
      <alignment horizontal="left" vertical="center" indent="3"/>
    </xf>
    <xf numFmtId="0" fontId="33" fillId="0" borderId="0" xfId="3" applyFont="1" applyFill="1" applyBorder="1" applyAlignment="1">
      <alignment horizontal="left" vertical="center" indent="5"/>
    </xf>
    <xf numFmtId="0" fontId="33" fillId="0" borderId="31" xfId="3" applyFont="1" applyFill="1" applyBorder="1" applyAlignment="1">
      <alignment horizontal="left" vertical="center" indent="5"/>
    </xf>
    <xf numFmtId="0" fontId="33" fillId="0" borderId="31" xfId="3" applyFont="1" applyFill="1" applyBorder="1" applyAlignment="1">
      <alignment horizontal="left" vertical="center" indent="1"/>
    </xf>
    <xf numFmtId="0" fontId="33" fillId="0" borderId="38" xfId="3" applyFont="1" applyFill="1" applyBorder="1" applyAlignment="1">
      <alignment horizontal="left" vertical="center"/>
    </xf>
    <xf numFmtId="0" fontId="36" fillId="0" borderId="24" xfId="3" applyFont="1" applyFill="1" applyBorder="1" applyAlignment="1">
      <alignment vertical="center"/>
    </xf>
    <xf numFmtId="0" fontId="33" fillId="0" borderId="26" xfId="3" applyFont="1" applyFill="1" applyBorder="1" applyAlignment="1">
      <alignment horizontal="left" vertical="center" indent="1"/>
    </xf>
    <xf numFmtId="0" fontId="33" fillId="0" borderId="25" xfId="3" applyFont="1" applyFill="1" applyBorder="1" applyAlignment="1">
      <alignment horizontal="left" vertical="center" wrapText="1" indent="1"/>
    </xf>
    <xf numFmtId="0" fontId="33" fillId="0" borderId="25" xfId="3" applyFont="1" applyFill="1" applyBorder="1" applyAlignment="1">
      <alignment horizontal="left" vertical="center" wrapText="1" indent="3"/>
    </xf>
    <xf numFmtId="0" fontId="33" fillId="0" borderId="26" xfId="3" applyFont="1" applyFill="1" applyBorder="1" applyAlignment="1">
      <alignment horizontal="left" vertical="center" wrapText="1" indent="3"/>
    </xf>
    <xf numFmtId="0" fontId="33" fillId="0" borderId="26" xfId="3" applyFont="1" applyFill="1" applyBorder="1" applyAlignment="1">
      <alignment horizontal="left" vertical="center" wrapText="1" indent="1"/>
    </xf>
    <xf numFmtId="0" fontId="23" fillId="0" borderId="24" xfId="3" applyFont="1" applyFill="1" applyBorder="1" applyAlignment="1">
      <alignment vertical="center"/>
    </xf>
    <xf numFmtId="0" fontId="35" fillId="0" borderId="25" xfId="2" applyFont="1" applyFill="1" applyBorder="1" applyAlignment="1">
      <alignment horizontal="left" vertical="center" wrapText="1" indent="1"/>
    </xf>
    <xf numFmtId="0" fontId="35" fillId="0" borderId="26" xfId="2" applyFont="1" applyFill="1" applyBorder="1" applyAlignment="1">
      <alignment horizontal="left" vertical="center" wrapText="1" indent="1"/>
    </xf>
    <xf numFmtId="167" fontId="33" fillId="0" borderId="26" xfId="6" applyNumberFormat="1" applyFont="1" applyFill="1" applyBorder="1" applyAlignment="1">
      <alignment vertical="center" wrapText="1"/>
    </xf>
    <xf numFmtId="0" fontId="33" fillId="0" borderId="26" xfId="3" applyFont="1" applyFill="1" applyBorder="1" applyAlignment="1">
      <alignment vertical="center" wrapText="1"/>
    </xf>
    <xf numFmtId="0" fontId="35" fillId="0" borderId="25" xfId="2" applyFont="1" applyFill="1" applyBorder="1" applyAlignment="1">
      <alignment horizontal="left" vertical="center" wrapText="1" indent="3"/>
    </xf>
    <xf numFmtId="0" fontId="35" fillId="0" borderId="26" xfId="2" applyFont="1" applyFill="1" applyBorder="1" applyAlignment="1">
      <alignment horizontal="left" vertical="center" wrapText="1" indent="3"/>
    </xf>
    <xf numFmtId="0" fontId="33" fillId="5" borderId="24" xfId="3" applyFont="1" applyFill="1" applyBorder="1" applyAlignment="1">
      <alignment vertical="center" wrapText="1"/>
    </xf>
    <xf numFmtId="0" fontId="23" fillId="5" borderId="24" xfId="3" applyFont="1" applyFill="1" applyBorder="1" applyAlignment="1">
      <alignment vertical="center"/>
    </xf>
    <xf numFmtId="0" fontId="35" fillId="0" borderId="25" xfId="2" applyFont="1" applyFill="1" applyBorder="1" applyAlignment="1">
      <alignment horizontal="left" vertical="center" wrapText="1"/>
    </xf>
    <xf numFmtId="0" fontId="33" fillId="0" borderId="0" xfId="3" applyFont="1" applyFill="1" applyBorder="1" applyAlignment="1">
      <alignment vertical="center" wrapText="1"/>
    </xf>
    <xf numFmtId="0" fontId="33" fillId="0" borderId="2" xfId="3" applyFont="1" applyFill="1" applyBorder="1" applyAlignment="1">
      <alignment vertical="center" wrapText="1"/>
    </xf>
    <xf numFmtId="0" fontId="33" fillId="7" borderId="25" xfId="3" applyFont="1" applyFill="1" applyBorder="1" applyAlignment="1">
      <alignment vertical="center" wrapText="1"/>
    </xf>
    <xf numFmtId="0" fontId="33" fillId="7" borderId="26" xfId="3" applyFont="1" applyFill="1" applyBorder="1" applyAlignment="1">
      <alignment vertical="center" wrapText="1"/>
    </xf>
    <xf numFmtId="0" fontId="35" fillId="7" borderId="26" xfId="4" applyFont="1" applyFill="1" applyBorder="1" applyAlignment="1">
      <alignment vertical="center"/>
    </xf>
    <xf numFmtId="0" fontId="33" fillId="7" borderId="25" xfId="3" applyFont="1" applyFill="1" applyBorder="1" applyAlignment="1">
      <alignment horizontal="left" vertical="center" wrapText="1" indent="3"/>
    </xf>
    <xf numFmtId="0" fontId="23" fillId="7" borderId="26" xfId="3" applyFont="1" applyFill="1" applyBorder="1" applyAlignment="1">
      <alignment vertical="center"/>
    </xf>
    <xf numFmtId="0" fontId="55" fillId="0" borderId="0" xfId="3" applyFont="1" applyFill="1" applyBorder="1" applyAlignment="1">
      <alignment horizontal="left" vertical="center"/>
    </xf>
    <xf numFmtId="0" fontId="56" fillId="0" borderId="0" xfId="3" applyNumberFormat="1" applyFont="1" applyFill="1" applyBorder="1" applyAlignment="1">
      <alignment vertical="center"/>
    </xf>
    <xf numFmtId="0" fontId="42" fillId="0" borderId="0" xfId="3" applyNumberFormat="1" applyFont="1" applyFill="1" applyBorder="1" applyAlignment="1">
      <alignment vertical="center"/>
    </xf>
    <xf numFmtId="164" fontId="42" fillId="0" borderId="0" xfId="1" applyFont="1" applyFill="1" applyAlignment="1">
      <alignment horizontal="left" vertical="center"/>
    </xf>
    <xf numFmtId="0" fontId="42" fillId="0" borderId="0" xfId="3" applyFont="1" applyFill="1" applyBorder="1" applyAlignment="1">
      <alignment vertical="center"/>
    </xf>
    <xf numFmtId="168" fontId="42" fillId="0" borderId="0" xfId="1" applyNumberFormat="1" applyFont="1" applyFill="1" applyAlignment="1">
      <alignment horizontal="left" vertical="center"/>
    </xf>
    <xf numFmtId="0" fontId="42" fillId="0" borderId="0" xfId="3" applyNumberFormat="1" applyFont="1" applyFill="1" applyAlignment="1">
      <alignment horizontal="left" vertical="center"/>
    </xf>
    <xf numFmtId="0" fontId="42" fillId="8" borderId="29" xfId="3" applyNumberFormat="1" applyFont="1" applyFill="1" applyBorder="1" applyAlignment="1">
      <alignment vertical="center"/>
    </xf>
    <xf numFmtId="0" fontId="42" fillId="6" borderId="21" xfId="3" applyFont="1" applyFill="1" applyBorder="1" applyAlignment="1">
      <alignment vertical="center"/>
    </xf>
    <xf numFmtId="0" fontId="42" fillId="8" borderId="30" xfId="3" applyNumberFormat="1" applyFont="1" applyFill="1" applyBorder="1" applyAlignment="1">
      <alignment vertical="center"/>
    </xf>
    <xf numFmtId="0" fontId="55" fillId="0" borderId="33" xfId="0" applyFont="1" applyBorder="1"/>
    <xf numFmtId="0" fontId="55" fillId="0" borderId="16" xfId="0" applyFont="1" applyBorder="1"/>
    <xf numFmtId="164" fontId="55" fillId="0" borderId="34" xfId="1" applyFont="1" applyBorder="1"/>
    <xf numFmtId="0" fontId="59" fillId="0" borderId="0" xfId="5" applyFont="1"/>
    <xf numFmtId="0" fontId="55" fillId="3" borderId="2" xfId="0" applyFont="1" applyFill="1" applyBorder="1" applyAlignment="1">
      <alignment vertical="center"/>
    </xf>
    <xf numFmtId="0" fontId="42" fillId="6" borderId="0" xfId="3" applyFont="1" applyFill="1" applyBorder="1" applyAlignment="1">
      <alignment horizontal="left" vertical="center"/>
    </xf>
    <xf numFmtId="164" fontId="42" fillId="6" borderId="0" xfId="1" applyFont="1" applyFill="1" applyBorder="1" applyAlignment="1">
      <alignment horizontal="left" vertical="center"/>
    </xf>
    <xf numFmtId="0" fontId="55" fillId="6" borderId="1" xfId="3" applyFont="1" applyFill="1" applyBorder="1" applyAlignment="1">
      <alignment horizontal="left" vertical="center"/>
    </xf>
    <xf numFmtId="164" fontId="55" fillId="6" borderId="1" xfId="1" applyFont="1" applyFill="1" applyBorder="1" applyAlignment="1">
      <alignment horizontal="left" vertical="center"/>
    </xf>
    <xf numFmtId="0" fontId="42" fillId="6" borderId="1" xfId="3" applyFont="1" applyFill="1" applyBorder="1" applyAlignment="1">
      <alignment horizontal="left" vertical="center"/>
    </xf>
    <xf numFmtId="164" fontId="42" fillId="6" borderId="1" xfId="1" applyFont="1" applyFill="1" applyBorder="1" applyAlignment="1">
      <alignment horizontal="left" vertical="center"/>
    </xf>
    <xf numFmtId="0" fontId="42" fillId="6" borderId="1" xfId="0" applyFont="1" applyFill="1" applyBorder="1"/>
    <xf numFmtId="0" fontId="42" fillId="6" borderId="20" xfId="3" applyFont="1" applyFill="1" applyBorder="1" applyAlignment="1">
      <alignment horizontal="left" vertical="center"/>
    </xf>
    <xf numFmtId="164" fontId="42" fillId="6" borderId="20" xfId="1" applyFont="1" applyFill="1" applyBorder="1" applyAlignment="1">
      <alignment horizontal="left" vertical="center"/>
    </xf>
    <xf numFmtId="0" fontId="43" fillId="0" borderId="0" xfId="3" applyFont="1" applyFill="1" applyAlignment="1">
      <alignment horizontal="left" vertical="center"/>
    </xf>
    <xf numFmtId="0" fontId="55" fillId="6" borderId="0" xfId="0" applyFont="1" applyFill="1" applyBorder="1" applyAlignment="1">
      <alignment vertical="center"/>
    </xf>
    <xf numFmtId="0" fontId="61" fillId="0" borderId="0" xfId="3" applyFont="1" applyFill="1" applyBorder="1" applyAlignment="1">
      <alignment horizontal="left" vertical="center"/>
    </xf>
    <xf numFmtId="0" fontId="61" fillId="0" borderId="0" xfId="3" applyFont="1" applyFill="1" applyAlignment="1">
      <alignment horizontal="left" vertical="center"/>
    </xf>
    <xf numFmtId="0" fontId="61" fillId="0" borderId="0" xfId="3" applyFont="1" applyFill="1" applyBorder="1" applyAlignment="1">
      <alignment vertical="center"/>
    </xf>
    <xf numFmtId="0" fontId="61" fillId="0" borderId="0" xfId="3" quotePrefix="1" applyFont="1" applyFill="1" applyBorder="1" applyAlignment="1">
      <alignment horizontal="left" vertical="center"/>
    </xf>
    <xf numFmtId="0" fontId="4" fillId="0" borderId="14" xfId="0" applyFont="1" applyFill="1" applyBorder="1" applyAlignment="1"/>
    <xf numFmtId="0" fontId="4" fillId="0" borderId="15" xfId="0" applyFont="1" applyFill="1" applyBorder="1" applyAlignment="1"/>
    <xf numFmtId="0" fontId="35" fillId="0" borderId="26" xfId="2" applyFont="1" applyFill="1" applyBorder="1" applyAlignment="1">
      <alignment horizontal="left" vertical="center" wrapText="1" indent="2"/>
    </xf>
    <xf numFmtId="0" fontId="35" fillId="0" borderId="24" xfId="2" applyFont="1" applyFill="1" applyBorder="1" applyAlignment="1">
      <alignment horizontal="left" vertical="center" wrapText="1" indent="2"/>
    </xf>
    <xf numFmtId="0" fontId="33" fillId="7" borderId="26" xfId="3" applyFont="1" applyFill="1" applyBorder="1" applyAlignment="1">
      <alignment horizontal="left" vertical="center" wrapText="1" indent="3"/>
    </xf>
    <xf numFmtId="0" fontId="27" fillId="0" borderId="9" xfId="2" applyFont="1" applyFill="1" applyBorder="1" applyAlignment="1" applyProtection="1">
      <alignment horizontal="left" vertical="center" wrapText="1"/>
      <protection locked="0"/>
    </xf>
    <xf numFmtId="0" fontId="33" fillId="0" borderId="2" xfId="3" applyFont="1" applyFill="1" applyBorder="1" applyAlignment="1">
      <alignment vertical="center"/>
    </xf>
    <xf numFmtId="0" fontId="33" fillId="0" borderId="2" xfId="3" applyFont="1" applyFill="1" applyBorder="1" applyAlignment="1" applyProtection="1">
      <alignment horizontal="left" vertical="center" indent="4"/>
      <protection locked="0"/>
    </xf>
    <xf numFmtId="0" fontId="27" fillId="0" borderId="37" xfId="2" applyFont="1" applyFill="1" applyBorder="1" applyAlignment="1" applyProtection="1">
      <alignment vertical="center"/>
      <protection locked="0"/>
    </xf>
    <xf numFmtId="0" fontId="15" fillId="0" borderId="0" xfId="3" applyFont="1" applyFill="1" applyBorder="1" applyAlignment="1" applyProtection="1">
      <alignment vertical="center"/>
      <protection locked="0"/>
    </xf>
    <xf numFmtId="0" fontId="67" fillId="0" borderId="2" xfId="3" applyFont="1" applyFill="1" applyBorder="1" applyAlignment="1" applyProtection="1">
      <alignment horizontal="left" vertical="center"/>
      <protection locked="0"/>
    </xf>
    <xf numFmtId="0" fontId="68" fillId="0" borderId="2" xfId="3" applyFont="1" applyFill="1" applyBorder="1" applyAlignment="1">
      <alignment horizontal="left" vertical="center"/>
    </xf>
    <xf numFmtId="0" fontId="67" fillId="0" borderId="2" xfId="3" applyFont="1" applyFill="1" applyBorder="1" applyAlignment="1">
      <alignment horizontal="left" vertical="center"/>
    </xf>
    <xf numFmtId="0" fontId="69" fillId="0" borderId="2" xfId="3" applyFont="1" applyFill="1" applyBorder="1" applyAlignment="1">
      <alignment horizontal="left" vertical="center"/>
    </xf>
    <xf numFmtId="0" fontId="68" fillId="0" borderId="0" xfId="3" applyFont="1" applyFill="1" applyBorder="1" applyAlignment="1">
      <alignment horizontal="left" vertical="center"/>
    </xf>
    <xf numFmtId="0" fontId="67" fillId="0" borderId="0" xfId="3" applyFont="1" applyFill="1" applyBorder="1" applyAlignment="1">
      <alignment horizontal="left" vertical="center"/>
    </xf>
    <xf numFmtId="0" fontId="69" fillId="0" borderId="0" xfId="3" applyFont="1" applyFill="1" applyBorder="1" applyAlignment="1">
      <alignment horizontal="left" vertical="center"/>
    </xf>
    <xf numFmtId="0" fontId="68" fillId="0" borderId="0" xfId="3" applyFont="1" applyFill="1" applyAlignment="1">
      <alignment horizontal="left" vertical="center"/>
    </xf>
    <xf numFmtId="0" fontId="33" fillId="0" borderId="0" xfId="3" applyFont="1" applyFill="1" applyBorder="1" applyAlignment="1">
      <alignment horizontal="left" vertical="center" wrapText="1" indent="3"/>
    </xf>
    <xf numFmtId="0" fontId="1" fillId="0" borderId="0" xfId="3" applyFont="1" applyFill="1" applyAlignment="1">
      <alignment horizontal="left" vertical="center"/>
    </xf>
    <xf numFmtId="0" fontId="70" fillId="0" borderId="25" xfId="2" applyFont="1" applyFill="1" applyBorder="1" applyAlignment="1">
      <alignment horizontal="left" vertical="center" wrapText="1"/>
    </xf>
    <xf numFmtId="0" fontId="29" fillId="4" borderId="35" xfId="3" applyFont="1" applyFill="1" applyBorder="1" applyAlignment="1">
      <alignment horizontal="left" vertical="center" wrapText="1"/>
    </xf>
    <xf numFmtId="2" fontId="33" fillId="0" borderId="26" xfId="3" applyNumberFormat="1" applyFont="1" applyFill="1" applyBorder="1" applyAlignment="1">
      <alignment vertical="center"/>
    </xf>
    <xf numFmtId="0" fontId="71" fillId="0" borderId="33" xfId="0" applyFont="1" applyBorder="1"/>
    <xf numFmtId="0" fontId="55" fillId="0" borderId="0" xfId="0" applyFont="1" applyBorder="1"/>
    <xf numFmtId="164" fontId="55" fillId="0" borderId="0" xfId="1" applyFont="1" applyBorder="1"/>
    <xf numFmtId="168" fontId="21" fillId="0" borderId="0" xfId="0" applyNumberFormat="1" applyFont="1"/>
    <xf numFmtId="0" fontId="21" fillId="0" borderId="0" xfId="0" applyNumberFormat="1" applyFont="1"/>
    <xf numFmtId="43" fontId="21" fillId="0" borderId="0" xfId="0" applyNumberFormat="1" applyFont="1"/>
    <xf numFmtId="0" fontId="33" fillId="6" borderId="0" xfId="3" applyFont="1" applyFill="1" applyBorder="1" applyAlignment="1">
      <alignment horizontal="left" vertical="center" wrapText="1" indent="2"/>
    </xf>
    <xf numFmtId="0" fontId="34" fillId="0" borderId="0" xfId="3" applyFont="1" applyFill="1" applyBorder="1" applyAlignment="1">
      <alignment horizontal="left" vertical="center"/>
    </xf>
    <xf numFmtId="0" fontId="23" fillId="6" borderId="0" xfId="3" applyFont="1" applyFill="1" applyBorder="1" applyAlignment="1">
      <alignment horizontal="left" vertical="center"/>
    </xf>
    <xf numFmtId="0" fontId="34" fillId="0" borderId="40" xfId="3" applyFont="1" applyFill="1" applyBorder="1" applyAlignment="1">
      <alignment horizontal="left" vertical="center"/>
    </xf>
    <xf numFmtId="0" fontId="42" fillId="6" borderId="0" xfId="3" applyFont="1" applyFill="1" applyBorder="1" applyAlignment="1">
      <alignment vertical="center" wrapText="1"/>
    </xf>
    <xf numFmtId="0" fontId="15" fillId="6" borderId="0" xfId="3" applyFont="1" applyFill="1" applyBorder="1" applyAlignment="1">
      <alignment vertical="center"/>
    </xf>
    <xf numFmtId="0" fontId="42" fillId="0" borderId="0" xfId="3" applyFont="1" applyFill="1" applyBorder="1" applyAlignment="1">
      <alignment horizontal="left" vertical="center"/>
    </xf>
    <xf numFmtId="0" fontId="25" fillId="6" borderId="0" xfId="0" applyFont="1" applyFill="1" applyBorder="1" applyAlignment="1">
      <alignment vertical="center"/>
    </xf>
    <xf numFmtId="0" fontId="23" fillId="0" borderId="0" xfId="3" applyFont="1" applyFill="1" applyBorder="1" applyAlignment="1">
      <alignment vertical="center"/>
    </xf>
    <xf numFmtId="0" fontId="23" fillId="0" borderId="42" xfId="3" applyFont="1" applyFill="1" applyBorder="1" applyAlignment="1">
      <alignment vertical="center"/>
    </xf>
    <xf numFmtId="0" fontId="23" fillId="0" borderId="2" xfId="3" applyFont="1" applyFill="1" applyBorder="1" applyAlignment="1">
      <alignment vertical="center"/>
    </xf>
    <xf numFmtId="0" fontId="42" fillId="6" borderId="0" xfId="3" applyFont="1" applyFill="1" applyBorder="1" applyAlignment="1">
      <alignment horizontal="left" vertical="center" indent="1"/>
    </xf>
    <xf numFmtId="0" fontId="21" fillId="0" borderId="0" xfId="0" applyFont="1"/>
    <xf numFmtId="0" fontId="1" fillId="0" borderId="0" xfId="3" applyFont="1" applyFill="1" applyBorder="1" applyAlignment="1">
      <alignment horizontal="left" vertical="center"/>
    </xf>
    <xf numFmtId="0" fontId="1" fillId="0" borderId="0" xfId="3" applyFont="1" applyFill="1" applyBorder="1" applyAlignment="1">
      <alignment horizontal="right" vertical="center"/>
    </xf>
    <xf numFmtId="0" fontId="1" fillId="7" borderId="0" xfId="3" applyFont="1" applyFill="1" applyBorder="1" applyAlignment="1">
      <alignment horizontal="right" vertical="center"/>
    </xf>
    <xf numFmtId="0" fontId="1" fillId="6" borderId="0" xfId="3" applyFont="1" applyFill="1" applyBorder="1" applyAlignment="1">
      <alignment horizontal="left" vertical="center"/>
    </xf>
    <xf numFmtId="0" fontId="1" fillId="6" borderId="0" xfId="3" applyFont="1" applyFill="1" applyBorder="1" applyAlignment="1">
      <alignment vertical="center"/>
    </xf>
    <xf numFmtId="0" fontId="1" fillId="5" borderId="0" xfId="3" applyFont="1" applyFill="1" applyBorder="1" applyAlignment="1">
      <alignment horizontal="left" vertical="center"/>
    </xf>
    <xf numFmtId="0" fontId="1" fillId="5" borderId="0" xfId="3" applyFont="1" applyFill="1" applyAlignment="1">
      <alignment horizontal="left" vertical="center"/>
    </xf>
    <xf numFmtId="0" fontId="1" fillId="0" borderId="2" xfId="3" applyFont="1" applyFill="1" applyBorder="1" applyAlignment="1">
      <alignment horizontal="left" vertical="center"/>
    </xf>
    <xf numFmtId="0" fontId="1" fillId="2" borderId="16" xfId="3" applyFont="1" applyFill="1" applyBorder="1" applyAlignment="1">
      <alignment horizontal="left" vertical="center"/>
    </xf>
    <xf numFmtId="0" fontId="1" fillId="0" borderId="23" xfId="3" applyFont="1" applyFill="1" applyBorder="1" applyAlignment="1">
      <alignment horizontal="left" vertical="center"/>
    </xf>
    <xf numFmtId="0" fontId="1" fillId="0" borderId="16" xfId="3" applyFont="1" applyFill="1" applyBorder="1" applyAlignment="1">
      <alignment horizontal="left" vertical="center"/>
    </xf>
    <xf numFmtId="0" fontId="1" fillId="4" borderId="24" xfId="3" applyFont="1" applyFill="1" applyBorder="1" applyAlignment="1">
      <alignment horizontal="left" vertical="center"/>
    </xf>
    <xf numFmtId="0" fontId="1" fillId="4" borderId="25" xfId="3" applyFont="1" applyFill="1" applyBorder="1" applyAlignment="1">
      <alignment horizontal="left" vertical="center"/>
    </xf>
    <xf numFmtId="0" fontId="1" fillId="4" borderId="26" xfId="3" applyFont="1" applyFill="1" applyBorder="1" applyAlignment="1">
      <alignment horizontal="left" vertical="center"/>
    </xf>
    <xf numFmtId="0" fontId="1" fillId="0" borderId="32" xfId="3" applyFont="1" applyFill="1" applyBorder="1" applyAlignment="1">
      <alignment horizontal="left" vertical="center"/>
    </xf>
    <xf numFmtId="0" fontId="1" fillId="0" borderId="25" xfId="3" applyFont="1" applyFill="1" applyBorder="1" applyAlignment="1">
      <alignment horizontal="left" vertical="center"/>
    </xf>
    <xf numFmtId="0" fontId="1" fillId="0" borderId="38" xfId="3" applyFont="1" applyFill="1" applyBorder="1" applyAlignment="1">
      <alignment horizontal="left" vertical="center"/>
    </xf>
    <xf numFmtId="0" fontId="1" fillId="0" borderId="24" xfId="3" applyFont="1" applyFill="1" applyBorder="1" applyAlignment="1">
      <alignment vertical="center"/>
    </xf>
    <xf numFmtId="0" fontId="1" fillId="0" borderId="25" xfId="3" applyFont="1" applyFill="1" applyBorder="1" applyAlignment="1">
      <alignment vertical="center"/>
    </xf>
    <xf numFmtId="0" fontId="1" fillId="0" borderId="1" xfId="3" applyFont="1" applyFill="1" applyBorder="1" applyAlignment="1">
      <alignment horizontal="left" vertical="center"/>
    </xf>
    <xf numFmtId="0" fontId="1" fillId="0" borderId="21" xfId="3" applyFont="1" applyFill="1" applyBorder="1" applyAlignment="1">
      <alignment horizontal="left" vertical="center"/>
    </xf>
    <xf numFmtId="164" fontId="1" fillId="0" borderId="0" xfId="1" applyFont="1" applyFill="1" applyAlignment="1">
      <alignment horizontal="left" vertical="center"/>
    </xf>
    <xf numFmtId="0" fontId="1" fillId="0" borderId="0" xfId="0" applyFont="1"/>
    <xf numFmtId="164" fontId="1" fillId="0" borderId="0" xfId="1" applyFont="1"/>
    <xf numFmtId="164" fontId="1" fillId="0" borderId="0" xfId="0" applyNumberFormat="1" applyFont="1"/>
    <xf numFmtId="43" fontId="1" fillId="0" borderId="0" xfId="0" applyNumberFormat="1" applyFont="1"/>
    <xf numFmtId="0" fontId="1" fillId="0" borderId="0" xfId="0" applyFont="1" applyAlignment="1"/>
    <xf numFmtId="168" fontId="1" fillId="0" borderId="0" xfId="1" applyNumberFormat="1" applyFont="1"/>
    <xf numFmtId="0" fontId="52" fillId="7" borderId="2" xfId="4" applyFont="1" applyFill="1" applyBorder="1" applyAlignment="1">
      <alignment vertical="center"/>
    </xf>
    <xf numFmtId="166" fontId="33" fillId="7" borderId="0" xfId="3" applyNumberFormat="1" applyFont="1" applyFill="1" applyBorder="1" applyAlignment="1">
      <alignment vertical="center"/>
    </xf>
    <xf numFmtId="0" fontId="54" fillId="7" borderId="21" xfId="3" applyFont="1" applyFill="1" applyBorder="1" applyAlignment="1">
      <alignment vertical="center"/>
    </xf>
    <xf numFmtId="0" fontId="33" fillId="7" borderId="5" xfId="3" applyFont="1" applyFill="1" applyBorder="1" applyAlignment="1">
      <alignment vertical="center"/>
    </xf>
    <xf numFmtId="0" fontId="33" fillId="7" borderId="25" xfId="3" applyFont="1" applyFill="1" applyBorder="1" applyAlignment="1">
      <alignment vertical="center" wrapText="1"/>
    </xf>
    <xf numFmtId="0" fontId="33" fillId="7" borderId="26" xfId="3" applyFont="1" applyFill="1" applyBorder="1" applyAlignment="1">
      <alignment vertical="center" wrapText="1"/>
    </xf>
    <xf numFmtId="0" fontId="33" fillId="7" borderId="25" xfId="3" applyFont="1" applyFill="1" applyBorder="1" applyAlignment="1">
      <alignment vertical="center" wrapText="1"/>
    </xf>
    <xf numFmtId="0" fontId="1" fillId="0" borderId="0" xfId="3" applyFont="1" applyFill="1" applyBorder="1" applyAlignment="1">
      <alignment horizontal="left" vertical="center"/>
    </xf>
    <xf numFmtId="3" fontId="0" fillId="0" borderId="0" xfId="0" applyNumberFormat="1" applyAlignment="1">
      <alignment vertical="center"/>
    </xf>
    <xf numFmtId="3" fontId="0" fillId="0" borderId="0" xfId="0" applyNumberFormat="1"/>
    <xf numFmtId="0" fontId="33" fillId="7" borderId="25" xfId="3" applyFont="1" applyFill="1" applyBorder="1" applyAlignment="1">
      <alignment vertical="center" wrapText="1"/>
    </xf>
    <xf numFmtId="0" fontId="1" fillId="4" borderId="25" xfId="3" applyFont="1" applyFill="1" applyBorder="1" applyAlignment="1">
      <alignment horizontal="left" vertical="center"/>
    </xf>
    <xf numFmtId="0" fontId="1" fillId="0" borderId="0" xfId="3" applyFont="1" applyFill="1" applyBorder="1" applyAlignment="1">
      <alignment horizontal="left" vertical="center"/>
    </xf>
    <xf numFmtId="0" fontId="1" fillId="4" borderId="25" xfId="3" applyFont="1" applyFill="1" applyBorder="1" applyAlignment="1">
      <alignment horizontal="left" vertical="center" wrapText="1"/>
    </xf>
    <xf numFmtId="0" fontId="6" fillId="7" borderId="25" xfId="2" applyFill="1" applyBorder="1" applyAlignment="1">
      <alignment vertical="center" wrapText="1"/>
    </xf>
    <xf numFmtId="0" fontId="33" fillId="7" borderId="25" xfId="3" applyFont="1" applyFill="1" applyBorder="1" applyAlignment="1">
      <alignment vertical="center" wrapText="1"/>
    </xf>
    <xf numFmtId="0" fontId="1" fillId="4" borderId="25" xfId="3" applyFont="1" applyFill="1" applyBorder="1" applyAlignment="1">
      <alignment horizontal="left" vertical="center" wrapText="1"/>
    </xf>
    <xf numFmtId="0" fontId="33" fillId="7" borderId="25" xfId="3" applyFont="1" applyFill="1" applyBorder="1" applyAlignment="1">
      <alignment vertical="center" wrapText="1"/>
    </xf>
    <xf numFmtId="0" fontId="33" fillId="7" borderId="25" xfId="3" applyFont="1" applyFill="1" applyBorder="1" applyAlignment="1">
      <alignment vertical="center" wrapText="1"/>
    </xf>
    <xf numFmtId="0" fontId="1" fillId="0" borderId="0" xfId="3" applyFont="1" applyFill="1" applyBorder="1" applyAlignment="1">
      <alignment horizontal="left" vertical="center"/>
    </xf>
    <xf numFmtId="0" fontId="1" fillId="4" borderId="25" xfId="3" applyFont="1" applyFill="1" applyBorder="1" applyAlignment="1">
      <alignment horizontal="left" vertical="center" wrapText="1"/>
    </xf>
    <xf numFmtId="0" fontId="33" fillId="7" borderId="25" xfId="3" applyFont="1" applyFill="1" applyBorder="1" applyAlignment="1">
      <alignment vertical="center" wrapText="1"/>
    </xf>
    <xf numFmtId="0" fontId="33" fillId="7" borderId="26" xfId="3" applyFont="1" applyFill="1" applyBorder="1" applyAlignment="1">
      <alignment vertical="center" wrapText="1"/>
    </xf>
    <xf numFmtId="0" fontId="33" fillId="0" borderId="26" xfId="3" applyFont="1" applyFill="1" applyBorder="1" applyAlignment="1">
      <alignment horizontal="left" vertical="center" wrapText="1" indent="3"/>
    </xf>
    <xf numFmtId="0" fontId="33" fillId="7" borderId="25" xfId="3" applyFont="1" applyFill="1" applyBorder="1" applyAlignment="1">
      <alignment vertical="center" wrapText="1"/>
    </xf>
    <xf numFmtId="0" fontId="33" fillId="7" borderId="26" xfId="3" applyFont="1" applyFill="1" applyBorder="1" applyAlignment="1">
      <alignment vertical="center" wrapText="1"/>
    </xf>
    <xf numFmtId="0" fontId="33" fillId="7" borderId="25" xfId="3" applyFont="1" applyFill="1" applyBorder="1" applyAlignment="1">
      <alignment horizontal="left" vertical="center" wrapText="1" indent="3"/>
    </xf>
    <xf numFmtId="3" fontId="33" fillId="7" borderId="25" xfId="3" applyNumberFormat="1" applyFont="1" applyFill="1" applyBorder="1" applyAlignment="1">
      <alignment vertical="center" wrapText="1"/>
    </xf>
    <xf numFmtId="3" fontId="33" fillId="7" borderId="26" xfId="3" applyNumberFormat="1" applyFont="1" applyFill="1" applyBorder="1" applyAlignment="1">
      <alignment vertical="center" wrapText="1"/>
    </xf>
    <xf numFmtId="0" fontId="1" fillId="4" borderId="26" xfId="3" applyFont="1" applyFill="1" applyBorder="1" applyAlignment="1">
      <alignment horizontal="left" vertical="center"/>
    </xf>
    <xf numFmtId="3" fontId="32" fillId="0" borderId="0" xfId="3" applyNumberFormat="1" applyFont="1" applyFill="1" applyAlignment="1">
      <alignment horizontal="left" vertical="center"/>
    </xf>
    <xf numFmtId="0" fontId="33" fillId="7" borderId="25" xfId="3" applyFont="1" applyFill="1" applyBorder="1" applyAlignment="1">
      <alignment vertical="center" wrapText="1"/>
    </xf>
    <xf numFmtId="0" fontId="1" fillId="0" borderId="0" xfId="3" applyFont="1" applyFill="1" applyAlignment="1">
      <alignment horizontal="left" vertical="center"/>
    </xf>
    <xf numFmtId="0" fontId="33" fillId="7" borderId="25" xfId="3" applyFont="1" applyFill="1" applyBorder="1" applyAlignment="1">
      <alignment vertical="center" wrapText="1"/>
    </xf>
    <xf numFmtId="3" fontId="33" fillId="7" borderId="26" xfId="3" applyNumberFormat="1" applyFont="1" applyFill="1" applyBorder="1" applyAlignment="1">
      <alignment vertical="center" wrapText="1"/>
    </xf>
    <xf numFmtId="0" fontId="33" fillId="7" borderId="25" xfId="3" applyFont="1" applyFill="1" applyBorder="1" applyAlignment="1">
      <alignment vertical="center" wrapText="1"/>
    </xf>
    <xf numFmtId="0" fontId="23" fillId="7" borderId="25" xfId="3" applyFont="1" applyFill="1" applyBorder="1" applyAlignment="1">
      <alignment vertical="center"/>
    </xf>
    <xf numFmtId="0" fontId="33" fillId="7" borderId="25" xfId="3" applyFont="1" applyFill="1" applyBorder="1" applyAlignment="1">
      <alignment vertical="center" wrapText="1"/>
    </xf>
    <xf numFmtId="0" fontId="23" fillId="7" borderId="25" xfId="3" applyFont="1" applyFill="1" applyBorder="1" applyAlignment="1">
      <alignment vertical="center"/>
    </xf>
    <xf numFmtId="0" fontId="1" fillId="4" borderId="25" xfId="3" applyFont="1" applyFill="1" applyBorder="1" applyAlignment="1">
      <alignment horizontal="left" vertical="center"/>
    </xf>
    <xf numFmtId="3" fontId="33" fillId="7" borderId="25" xfId="3" applyNumberFormat="1" applyFont="1" applyFill="1" applyBorder="1" applyAlignment="1">
      <alignment vertical="center" wrapText="1"/>
    </xf>
    <xf numFmtId="0" fontId="21" fillId="0" borderId="0" xfId="0" applyFont="1" applyAlignment="1"/>
    <xf numFmtId="0" fontId="33" fillId="7" borderId="25" xfId="3" applyFont="1" applyFill="1" applyBorder="1" applyAlignment="1">
      <alignment vertical="center" wrapText="1"/>
    </xf>
    <xf numFmtId="0" fontId="33" fillId="7" borderId="26" xfId="3" applyFont="1" applyFill="1" applyBorder="1" applyAlignment="1">
      <alignment vertical="center" wrapText="1"/>
    </xf>
    <xf numFmtId="0" fontId="1" fillId="4" borderId="24" xfId="3" applyFont="1" applyFill="1" applyBorder="1" applyAlignment="1">
      <alignment horizontal="left" vertical="center"/>
    </xf>
    <xf numFmtId="0" fontId="0" fillId="0" borderId="0" xfId="0"/>
    <xf numFmtId="0" fontId="1" fillId="0" borderId="0" xfId="3" applyFont="1" applyFill="1" applyAlignment="1">
      <alignment horizontal="left" vertical="center"/>
    </xf>
    <xf numFmtId="0" fontId="42" fillId="0" borderId="0" xfId="3" applyFont="1" applyFill="1" applyAlignment="1">
      <alignment horizontal="left" vertical="center"/>
    </xf>
    <xf numFmtId="0" fontId="1" fillId="0" borderId="0" xfId="0" applyFont="1"/>
    <xf numFmtId="0" fontId="1" fillId="4" borderId="25" xfId="3" applyFont="1" applyFill="1" applyBorder="1" applyAlignment="1">
      <alignment horizontal="left" vertical="center"/>
    </xf>
    <xf numFmtId="0" fontId="1" fillId="0" borderId="0" xfId="0" applyFont="1" applyAlignment="1"/>
    <xf numFmtId="0" fontId="0" fillId="0" borderId="0" xfId="0" applyBorder="1" applyAlignment="1">
      <alignment horizontal="left"/>
    </xf>
    <xf numFmtId="0" fontId="1" fillId="0" borderId="0" xfId="3" applyFont="1" applyFill="1" applyAlignment="1">
      <alignment horizontal="left" vertical="center"/>
    </xf>
    <xf numFmtId="0" fontId="1" fillId="0" borderId="0" xfId="3" applyFont="1" applyAlignment="1">
      <alignment horizontal="left" vertical="center"/>
    </xf>
    <xf numFmtId="168" fontId="1" fillId="0" borderId="0" xfId="0" applyNumberFormat="1" applyFont="1"/>
    <xf numFmtId="168" fontId="42" fillId="0" borderId="0" xfId="0" applyNumberFormat="1" applyFont="1" applyFill="1" applyAlignment="1">
      <alignment horizontal="left" vertical="center"/>
    </xf>
    <xf numFmtId="0" fontId="1" fillId="0" borderId="0" xfId="0" applyFont="1"/>
    <xf numFmtId="0" fontId="1" fillId="0" borderId="0" xfId="0" applyFont="1"/>
    <xf numFmtId="0" fontId="1" fillId="0" borderId="0" xfId="0" applyFont="1"/>
    <xf numFmtId="0" fontId="21" fillId="0" borderId="0" xfId="0" applyFont="1"/>
    <xf numFmtId="0" fontId="21" fillId="0" borderId="0" xfId="0" applyFont="1" applyAlignment="1"/>
    <xf numFmtId="0" fontId="1" fillId="0" borderId="0" xfId="3" applyFont="1" applyFill="1" applyAlignment="1">
      <alignment horizontal="left" vertical="center"/>
    </xf>
    <xf numFmtId="0" fontId="42" fillId="0" borderId="0" xfId="3" applyFont="1" applyFill="1" applyAlignment="1">
      <alignment horizontal="left" vertical="center"/>
    </xf>
    <xf numFmtId="0" fontId="1" fillId="0" borderId="0" xfId="0" applyFont="1"/>
    <xf numFmtId="168" fontId="42" fillId="0" borderId="0" xfId="11" applyNumberFormat="1" applyFont="1" applyFill="1" applyAlignment="1">
      <alignment horizontal="left" vertical="center"/>
    </xf>
    <xf numFmtId="0" fontId="42" fillId="0" borderId="0" xfId="3" applyFont="1" applyFill="1" applyBorder="1" applyAlignment="1">
      <alignment horizontal="left" vertical="center"/>
    </xf>
    <xf numFmtId="0" fontId="1" fillId="0" borderId="0" xfId="0" applyNumberFormat="1" applyFont="1"/>
    <xf numFmtId="0" fontId="1" fillId="6" borderId="46" xfId="0" applyFont="1" applyFill="1" applyBorder="1"/>
    <xf numFmtId="0" fontId="1" fillId="0" borderId="46" xfId="0" applyFont="1" applyBorder="1"/>
    <xf numFmtId="0" fontId="74"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1" fillId="0" borderId="0" xfId="0" applyFont="1"/>
    <xf numFmtId="0" fontId="0" fillId="0" borderId="0" xfId="0"/>
    <xf numFmtId="0" fontId="1" fillId="0" borderId="0" xfId="0" applyFont="1"/>
    <xf numFmtId="168" fontId="42" fillId="0" borderId="0" xfId="11" applyNumberFormat="1" applyFont="1" applyFill="1" applyAlignment="1">
      <alignment horizontal="left" vertical="center"/>
    </xf>
    <xf numFmtId="0" fontId="1" fillId="0" borderId="0" xfId="3" applyFont="1" applyFill="1" applyAlignment="1">
      <alignment horizontal="left" vertical="center"/>
    </xf>
    <xf numFmtId="0" fontId="1" fillId="0" borderId="0" xfId="3" applyFont="1" applyFill="1" applyAlignment="1">
      <alignment horizontal="left" vertical="center"/>
    </xf>
    <xf numFmtId="0" fontId="1" fillId="4" borderId="26" xfId="3" applyFont="1" applyFill="1" applyBorder="1" applyAlignment="1">
      <alignment horizontal="left" vertical="center" wrapText="1"/>
    </xf>
    <xf numFmtId="0" fontId="34" fillId="0" borderId="0" xfId="3" applyFont="1" applyFill="1" applyBorder="1" applyAlignment="1">
      <alignment horizontal="left" vertical="center" wrapText="1"/>
    </xf>
    <xf numFmtId="0" fontId="49" fillId="6" borderId="0" xfId="2" applyFont="1" applyFill="1" applyBorder="1" applyAlignment="1">
      <alignment vertical="center"/>
    </xf>
    <xf numFmtId="0" fontId="27" fillId="6" borderId="3" xfId="2" applyFont="1" applyFill="1" applyBorder="1" applyAlignment="1">
      <alignment horizontal="center" vertical="center"/>
    </xf>
    <xf numFmtId="0" fontId="38" fillId="6" borderId="0" xfId="2" applyFont="1" applyFill="1" applyBorder="1" applyAlignment="1">
      <alignment vertical="center" wrapText="1"/>
    </xf>
    <xf numFmtId="0" fontId="33" fillId="6" borderId="0" xfId="3" applyFont="1" applyFill="1" applyBorder="1" applyAlignment="1">
      <alignment horizontal="left" vertical="center" wrapText="1" indent="2"/>
    </xf>
    <xf numFmtId="0" fontId="27" fillId="6" borderId="17" xfId="2" applyFont="1" applyFill="1" applyBorder="1" applyAlignment="1">
      <alignment horizontal="center" vertical="center"/>
    </xf>
    <xf numFmtId="0" fontId="27" fillId="6" borderId="18" xfId="2" applyFont="1" applyFill="1" applyBorder="1" applyAlignment="1">
      <alignment horizontal="center" vertical="center"/>
    </xf>
    <xf numFmtId="0" fontId="27" fillId="6" borderId="19" xfId="2" applyFont="1" applyFill="1" applyBorder="1" applyAlignment="1">
      <alignment horizontal="center" vertical="center"/>
    </xf>
    <xf numFmtId="0" fontId="36" fillId="6" borderId="0" xfId="2" applyFont="1" applyFill="1" applyBorder="1" applyAlignment="1">
      <alignment vertical="center"/>
    </xf>
    <xf numFmtId="0" fontId="34" fillId="0" borderId="0" xfId="3" applyFont="1" applyFill="1" applyBorder="1" applyAlignment="1">
      <alignment horizontal="left" vertical="center"/>
    </xf>
    <xf numFmtId="0" fontId="23" fillId="6" borderId="0" xfId="3" applyFont="1" applyFill="1" applyBorder="1" applyAlignment="1">
      <alignment horizontal="left" vertical="center"/>
    </xf>
    <xf numFmtId="0" fontId="60" fillId="6" borderId="0" xfId="3" applyFont="1" applyFill="1" applyAlignment="1">
      <alignment horizontal="left" vertical="center"/>
    </xf>
    <xf numFmtId="0" fontId="35" fillId="6" borderId="0" xfId="3" applyFont="1" applyFill="1" applyBorder="1" applyAlignment="1">
      <alignment horizontal="left" vertical="center" wrapText="1" indent="3"/>
    </xf>
    <xf numFmtId="0" fontId="42" fillId="6" borderId="0" xfId="3" applyFont="1" applyFill="1" applyBorder="1" applyAlignment="1">
      <alignment horizontal="left" vertical="center" wrapText="1" indent="3"/>
    </xf>
    <xf numFmtId="0" fontId="23" fillId="0" borderId="44" xfId="3" applyFont="1" applyFill="1" applyBorder="1" applyAlignment="1">
      <alignment vertical="center"/>
    </xf>
    <xf numFmtId="0" fontId="23" fillId="0" borderId="45" xfId="3" applyFont="1" applyFill="1" applyBorder="1" applyAlignment="1">
      <alignment vertical="center"/>
    </xf>
    <xf numFmtId="0" fontId="34" fillId="0" borderId="40" xfId="3" applyFont="1" applyFill="1" applyBorder="1" applyAlignment="1">
      <alignment horizontal="left" vertical="center"/>
    </xf>
    <xf numFmtId="0" fontId="38" fillId="6" borderId="0" xfId="2" applyFont="1" applyFill="1" applyAlignment="1"/>
    <xf numFmtId="0" fontId="20" fillId="0" borderId="0" xfId="0" applyFont="1" applyFill="1" applyBorder="1" applyAlignment="1">
      <alignment vertical="center"/>
    </xf>
    <xf numFmtId="0" fontId="19" fillId="0" borderId="0" xfId="2" applyFont="1" applyFill="1" applyBorder="1" applyAlignment="1">
      <alignment horizontal="center" vertical="center"/>
    </xf>
    <xf numFmtId="0" fontId="42" fillId="6" borderId="0" xfId="3" applyFont="1" applyFill="1" applyBorder="1" applyAlignment="1">
      <alignment vertical="center" wrapText="1"/>
    </xf>
    <xf numFmtId="0" fontId="27" fillId="6" borderId="43" xfId="2" applyFont="1" applyFill="1" applyBorder="1" applyAlignment="1">
      <alignment horizontal="center" vertical="center"/>
    </xf>
    <xf numFmtId="0" fontId="27" fillId="6" borderId="22" xfId="2" applyFont="1" applyFill="1" applyBorder="1" applyAlignment="1">
      <alignment horizontal="center" vertical="center"/>
    </xf>
    <xf numFmtId="0" fontId="27" fillId="6" borderId="41" xfId="2" applyFont="1" applyFill="1" applyBorder="1" applyAlignment="1">
      <alignment horizontal="center" vertical="center"/>
    </xf>
    <xf numFmtId="0" fontId="27" fillId="6" borderId="0" xfId="2" applyFont="1" applyFill="1" applyBorder="1" applyAlignment="1">
      <alignment horizontal="center" vertical="center"/>
    </xf>
    <xf numFmtId="0" fontId="52" fillId="6" borderId="0" xfId="2" applyFont="1" applyFill="1" applyAlignment="1"/>
    <xf numFmtId="0" fontId="1" fillId="0" borderId="0" xfId="3" applyFont="1" applyFill="1" applyAlignment="1">
      <alignment horizontal="left" vertical="center"/>
    </xf>
    <xf numFmtId="0" fontId="15" fillId="6" borderId="0" xfId="3" applyFont="1" applyFill="1" applyBorder="1" applyAlignment="1">
      <alignment vertical="center"/>
    </xf>
    <xf numFmtId="0" fontId="53" fillId="6" borderId="0" xfId="3" applyFont="1" applyFill="1" applyBorder="1" applyAlignment="1">
      <alignment horizontal="left" vertical="center"/>
    </xf>
    <xf numFmtId="0" fontId="42" fillId="0" borderId="0" xfId="3" applyFont="1" applyFill="1" applyBorder="1" applyAlignment="1">
      <alignment horizontal="left" vertical="center"/>
    </xf>
    <xf numFmtId="0" fontId="24" fillId="7" borderId="0" xfId="3" applyFont="1" applyFill="1" applyBorder="1" applyAlignment="1">
      <alignment vertical="center"/>
    </xf>
    <xf numFmtId="0" fontId="56" fillId="9" borderId="27" xfId="3" applyNumberFormat="1" applyFont="1" applyFill="1" applyBorder="1" applyAlignment="1">
      <alignment horizontal="left" vertical="center"/>
    </xf>
    <xf numFmtId="0" fontId="56" fillId="9" borderId="1" xfId="3" applyNumberFormat="1" applyFont="1" applyFill="1" applyBorder="1" applyAlignment="1">
      <alignment horizontal="left" vertical="center"/>
    </xf>
    <xf numFmtId="0" fontId="56" fillId="9" borderId="28" xfId="3" applyNumberFormat="1" applyFont="1" applyFill="1" applyBorder="1" applyAlignment="1">
      <alignment horizontal="left" vertical="center"/>
    </xf>
    <xf numFmtId="0" fontId="23" fillId="0" borderId="42" xfId="3" applyFont="1" applyFill="1" applyBorder="1" applyAlignment="1">
      <alignment vertical="center"/>
    </xf>
    <xf numFmtId="0" fontId="62" fillId="7" borderId="0" xfId="2" applyFont="1" applyFill="1" applyBorder="1" applyAlignment="1">
      <alignment horizontal="left" vertical="center" wrapText="1"/>
    </xf>
    <xf numFmtId="0" fontId="62" fillId="7" borderId="4" xfId="2" applyFont="1" applyFill="1" applyBorder="1" applyAlignment="1">
      <alignment horizontal="left" vertical="center" wrapText="1"/>
    </xf>
    <xf numFmtId="0" fontId="52" fillId="6" borderId="4" xfId="2" applyFont="1" applyFill="1" applyBorder="1" applyAlignment="1">
      <alignment horizontal="left" vertical="center" wrapText="1"/>
    </xf>
    <xf numFmtId="0" fontId="60" fillId="6" borderId="0" xfId="0" applyFont="1" applyFill="1" applyAlignment="1">
      <alignment vertical="center" wrapText="1"/>
    </xf>
    <xf numFmtId="0" fontId="42" fillId="6" borderId="0" xfId="0" applyFont="1" applyFill="1" applyAlignment="1">
      <alignment horizontal="left" vertical="center" wrapText="1"/>
    </xf>
    <xf numFmtId="0" fontId="42" fillId="6" borderId="0" xfId="0" applyFont="1" applyFill="1" applyAlignment="1">
      <alignment horizontal="left" vertical="center" wrapText="1" indent="3"/>
    </xf>
    <xf numFmtId="0" fontId="35" fillId="6" borderId="0" xfId="3" applyFont="1" applyFill="1" applyAlignment="1">
      <alignment horizontal="left" vertical="center" wrapText="1" indent="3"/>
    </xf>
    <xf numFmtId="0" fontId="35" fillId="6" borderId="0" xfId="0" applyFont="1" applyFill="1" applyAlignment="1">
      <alignment horizontal="left" vertical="center" wrapText="1" indent="3"/>
    </xf>
    <xf numFmtId="0" fontId="35" fillId="6" borderId="0" xfId="0" applyFont="1" applyFill="1" applyAlignment="1">
      <alignment horizontal="left" vertical="center" wrapText="1"/>
    </xf>
    <xf numFmtId="0" fontId="35" fillId="6" borderId="0" xfId="0" applyFont="1" applyFill="1" applyAlignment="1">
      <alignment horizontal="left" vertical="top" wrapText="1" indent="3"/>
    </xf>
    <xf numFmtId="0" fontId="25" fillId="6" borderId="0" xfId="0" applyFont="1" applyFill="1" applyBorder="1" applyAlignment="1">
      <alignment vertical="center"/>
    </xf>
    <xf numFmtId="0" fontId="33" fillId="0" borderId="2" xfId="3" applyFont="1" applyFill="1" applyBorder="1" applyAlignment="1" applyProtection="1">
      <alignment vertical="center"/>
      <protection locked="0"/>
    </xf>
    <xf numFmtId="0" fontId="23" fillId="0" borderId="0" xfId="3" applyFont="1" applyFill="1" applyBorder="1" applyAlignment="1">
      <alignment vertical="center"/>
    </xf>
    <xf numFmtId="0" fontId="42" fillId="6" borderId="0" xfId="0" applyFont="1" applyFill="1" applyAlignment="1">
      <alignment horizontal="left" vertical="center" wrapText="1" indent="2"/>
    </xf>
    <xf numFmtId="0" fontId="42" fillId="6" borderId="0" xfId="3" applyFont="1" applyFill="1" applyBorder="1" applyAlignment="1">
      <alignment horizontal="left" vertical="center" indent="1"/>
    </xf>
    <xf numFmtId="0" fontId="21" fillId="0" borderId="0" xfId="0" applyFont="1" applyAlignment="1"/>
    <xf numFmtId="0" fontId="26" fillId="6" borderId="0" xfId="0" applyFont="1" applyFill="1" applyBorder="1" applyAlignment="1">
      <alignment vertical="center"/>
    </xf>
    <xf numFmtId="0" fontId="22" fillId="6" borderId="0" xfId="0" applyFont="1" applyFill="1" applyAlignment="1">
      <alignment vertical="center" wrapText="1"/>
    </xf>
    <xf numFmtId="0" fontId="23" fillId="0" borderId="2" xfId="3" applyFont="1" applyFill="1" applyBorder="1" applyAlignment="1">
      <alignment vertical="center"/>
    </xf>
  </cellXfs>
  <cellStyles count="12">
    <cellStyle name="Comma" xfId="1" builtinId="3"/>
    <cellStyle name="Explanatory Text" xfId="5" builtinId="53"/>
    <cellStyle name="Hyperlink" xfId="2" builtinId="8"/>
    <cellStyle name="Hyperlink 2" xfId="4" xr:uid="{00000000-0005-0000-0000-000002000000}"/>
    <cellStyle name="Komma 2" xfId="7" xr:uid="{C3BCD334-467C-470F-983E-558B9988A835}"/>
    <cellStyle name="Komma 3" xfId="8" xr:uid="{60C86237-6770-48D1-8363-AF3CCA289106}"/>
    <cellStyle name="Komma 4" xfId="10" xr:uid="{268C67B1-EAD9-41D5-8401-A19BBF1A6AC3}"/>
    <cellStyle name="Komma 5" xfId="11" xr:uid="{3D114239-0D93-4DA3-AA16-EBED1D13DC0C}"/>
    <cellStyle name="Normal" xfId="0" builtinId="0"/>
    <cellStyle name="Normal 2" xfId="3" xr:uid="{00000000-0005-0000-0000-000004000000}"/>
    <cellStyle name="Normal 3" xfId="9" xr:uid="{C930F5B7-3CE7-431C-A114-02E35F402D53}"/>
    <cellStyle name="Percent" xfId="6" builtinId="5"/>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8"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75225649-1FD3-452E-B344-3C5F7BA5401C}">
      <tableStyleElement type="headerRow" dxfId="103"/>
      <tableStyleElement type="firstRowStripe" dxfId="102"/>
      <tableStyleElement type="secondRowStripe" dxfId="101"/>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81214" y="1006929"/>
          <a:ext cx="13198929" cy="45925"/>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90500" y="0"/>
          <a:ext cx="20288250"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27</xdr:row>
      <xdr:rowOff>212910</xdr:rowOff>
    </xdr:from>
    <xdr:to>
      <xdr:col>14</xdr:col>
      <xdr:colOff>0</xdr:colOff>
      <xdr:row>69</xdr:row>
      <xdr:rowOff>122969</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123825</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123825</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123825</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123825</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123825</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123825</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123825</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123825</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123825</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123825</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123825</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123825</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123825</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123825</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123825</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123825</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123825</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123825</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26:I90" totalsRowShown="0" headerRowDxfId="100" dataDxfId="99" tableBorderDxfId="98" headerRowCellStyle="Normal 2">
  <autoFilter ref="B26:I90" xr:uid="{29A02D02-B15A-4451-BC82-381511A5580C}"/>
  <tableColumns count="8">
    <tableColumn id="1" xr3:uid="{8CC8A279-3D52-433B-A927-54271A548F95}" name="Full company name" dataDxfId="97"/>
    <tableColumn id="7" xr3:uid="{6199F5EF-D667-4A2E-B4B6-E28C9D86CE7D}" name="Company type" dataDxfId="96" dataCellStyle="Normal 2"/>
    <tableColumn id="2" xr3:uid="{47CFFE63-62E9-4C2F-AF7A-8C998C2115DD}" name="Company ID number" dataDxfId="95"/>
    <tableColumn id="5" xr3:uid="{44126531-1251-489D-817D-0BB675AD4463}" name="Sector" dataDxfId="94" dataCellStyle="Normal 2"/>
    <tableColumn id="3" xr3:uid="{B0C9D6BC-CD8D-487B-AAF5-C67B584CF297}" name="Commodities (comma-seperated)" dataDxfId="93" dataCellStyle="Normal 2"/>
    <tableColumn id="4" xr3:uid="{647342AE-9A02-48F4-8A87-5A810456D069}" name="Stock exchange listing or company website " dataDxfId="92"/>
    <tableColumn id="8" xr3:uid="{A71D3E18-CE7F-4A3A-9C59-406CFD09BD83}" name="Audited financial statement (or balance sheet, cash flows, profit/loss statement if unavailable)" dataDxfId="91"/>
    <tableColumn id="6" xr3:uid="{2A2434D1-ADCC-40FE-8B5D-B8088719FA46}" name="Payments to Governments Report" dataDxfId="90">
      <calculatedColumnFormula>SUMIF(Table10[Company],Companies[[#This Row],[Full company name]],Table10[Revenue value])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3" totalsRowShown="0" headerRowDxfId="21">
  <autoFilter ref="N2:P73" xr:uid="{00000000-0009-0000-0100-000005000000}"/>
  <sortState xmlns:xlrd2="http://schemas.microsoft.com/office/spreadsheetml/2017/richdata2" ref="N4:P72">
    <sortCondition ref="O3:O72"/>
  </sortState>
  <tableColumns count="3">
    <tableColumn id="1" xr3:uid="{00000000-0010-0000-0500-000001000000}" name="HS ProductCode" dataDxfId="20"/>
    <tableColumn id="2" xr3:uid="{00000000-0010-0000-0500-000002000000}" name="HS Product Description" dataDxfId="19"/>
    <tableColumn id="3" xr3:uid="{00000000-0010-0000-05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17" dataDxfId="16">
  <autoFilter ref="S2:Y30" xr:uid="{00000000-0009-0000-0100-000007000000}"/>
  <tableColumns count="7">
    <tableColumn id="4" xr3:uid="{00000000-0010-0000-0600-000004000000}" name="Combined" dataDxfId="15"/>
    <tableColumn id="1" xr3:uid="{00000000-0010-0000-0600-000001000000}" name="GFS description" dataDxfId="14"/>
    <tableColumn id="2" xr3:uid="{00000000-0010-0000-0600-000002000000}" name="GFS Code" dataDxfId="13"/>
    <tableColumn id="5" xr3:uid="{00000000-0010-0000-0600-000005000000}" name="GFS Level 1" dataDxfId="12"/>
    <tableColumn id="6" xr3:uid="{00000000-0010-0000-0600-000006000000}" name="GFS Level 2" dataDxfId="11"/>
    <tableColumn id="7" xr3:uid="{00000000-0010-0000-0600-000007000000}" name="GFS Level 3" dataDxfId="10"/>
    <tableColumn id="8" xr3:uid="{00000000-0010-0000-06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8" dataDxfId="7">
  <autoFilter ref="AA2:AA9" xr:uid="{00000000-0009-0000-0100-000008000000}"/>
  <tableColumns count="1">
    <tableColumn id="1" xr3:uid="{00000000-0010-0000-07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5" dataDxfId="4">
  <autoFilter ref="AC2:AC8" xr:uid="{1ADBC98D-8EE2-4E2D-8292-B9B5E1C6604C}"/>
  <tableColumns count="1">
    <tableColumn id="1" xr3:uid="{619D7381-1BA4-49E4-A221-3684B2D0D7D6}"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2" dataDxfId="1">
  <autoFilter ref="AE2:AE7" xr:uid="{0BF01CFB-5BFF-465C-ABA9-A1B7D70AB6D1}"/>
  <tableColumns count="1">
    <tableColumn id="1" xr3:uid="{85A7D8AC-4324-4EDB-9E4C-151DC7BBE4CC}"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4:E18" totalsRowShown="0" headerRowDxfId="89" dataDxfId="88" tableBorderDxfId="87" headerRowCellStyle="Normal 2">
  <autoFilter ref="B14:E18" xr:uid="{A8B4B39C-0D0F-4818-88C8-91C925EC55AF}"/>
  <tableColumns count="4">
    <tableColumn id="1" xr3:uid="{A514468B-E09B-48E0-A959-4DFDD8AB4C35}" name="Full name of agency" dataDxfId="86"/>
    <tableColumn id="4" xr3:uid="{E93FD104-7FE2-4A59-B947-6626A8244D37}" name="Agency type" dataDxfId="85" dataCellStyle="Normal 2"/>
    <tableColumn id="2" xr3:uid="{AB7B7E22-1DB9-44DD-B707-BD73D8566D73}" name="ID number (if applicable)" dataDxfId="84"/>
    <tableColumn id="3" xr3:uid="{D4ED04ED-28EF-4370-8F5D-96FBFBDE5D1D}" name="Total reported" dataDxfId="83">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93:J110" totalsRowShown="0" headerRowDxfId="82" dataDxfId="81" tableBorderDxfId="80" headerRowCellStyle="Normal 2">
  <autoFilter ref="B93:J110" xr:uid="{BB4EE31E-36E6-444B-8B65-954004E3DCB7}"/>
  <tableColumns count="9">
    <tableColumn id="1" xr3:uid="{F5AA4BF4-7DA0-4C74-9A5B-14547F26D1B1}" name="Full project name" dataDxfId="79"/>
    <tableColumn id="2" xr3:uid="{685B8D42-EFD0-4DC2-BE10-28D18E979777}" name="Legal agreement reference number(s): contract, licence, lease, concession, …" dataDxfId="78"/>
    <tableColumn id="3" xr3:uid="{603E42CC-ECFB-4B1F-A620-0AA181E1F649}" name="Affiliated companies, start with Operator" dataDxfId="77"/>
    <tableColumn id="5" xr3:uid="{228121AB-6AF3-45CE-A57C-DE91B9AADBA7}" name="Commodities (one commodity/row)" dataDxfId="76" dataCellStyle="Normal 2"/>
    <tableColumn id="6" xr3:uid="{235ED50D-2537-4E98-9096-D0CE3E3A0720}" name="Status" dataDxfId="75"/>
    <tableColumn id="7" xr3:uid="{AD7BD532-EFD5-4B42-9DCF-ACD36F766A33}" name="Production (volume)" dataDxfId="74"/>
    <tableColumn id="8" xr3:uid="{8F48E404-F666-43CF-B215-2413E02429D2}" name="Unit" dataDxfId="73"/>
    <tableColumn id="9" xr3:uid="{2E15003C-1852-483F-B320-AD9DABEF1059}" name="Production (value)" dataDxfId="72" dataCellStyle="Normal 2"/>
    <tableColumn id="10" xr3:uid="{AFFC1E31-5241-4FC5-9872-AB13888FD0EC}"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28" totalsRowShown="0" headerRowDxfId="70" dataDxfId="69">
  <autoFilter ref="B21:K28" xr:uid="{00000000-0009-0000-0100-000006000000}"/>
  <tableColumns count="10">
    <tableColumn id="8" xr3:uid="{00000000-0010-0000-0000-000008000000}" name="GFS Level 1" dataDxfId="68">
      <calculatedColumnFormula>IFERROR(VLOOKUP(Government_revenues_table[[#This Row],[GFS Classification]],Table6_GFS_codes_classification[],COLUMNS($F:F)+3,FALSE),"Do not enter data")</calculatedColumnFormula>
    </tableColumn>
    <tableColumn id="9" xr3:uid="{00000000-0010-0000-0000-000009000000}" name="GFS Level 2" dataDxfId="67">
      <calculatedColumnFormula>IFERROR(VLOOKUP(Government_revenues_table[[#This Row],[GFS Classification]],Table6_GFS_codes_classification[],COLUMNS($F:G)+3,FALSE),"Do not enter data")</calculatedColumnFormula>
    </tableColumn>
    <tableColumn id="10" xr3:uid="{00000000-0010-0000-0000-00000A000000}" name="GFS Level 3" dataDxfId="66">
      <calculatedColumnFormula>IFERROR(VLOOKUP(Government_revenues_table[[#This Row],[GFS Classification]],Table6_GFS_codes_classification[],COLUMNS($F:H)+3,FALSE),"Do not enter data")</calculatedColumnFormula>
    </tableColumn>
    <tableColumn id="7" xr3:uid="{00000000-0010-0000-0000-000007000000}" name="GFS Level 4" dataDxfId="65">
      <calculatedColumnFormula>IFERROR(VLOOKUP(Government_revenues_table[[#This Row],[GFS Classification]],Table6_GFS_codes_classification[],COLUMNS($F:I)+3,FALSE),"Do not enter data")</calculatedColumnFormula>
    </tableColumn>
    <tableColumn id="1" xr3:uid="{00000000-0010-0000-0000-000001000000}" name="GFS Classification" dataDxfId="64"/>
    <tableColumn id="11" xr3:uid="{00000000-0010-0000-0000-00000B000000}" name="Sector" dataDxfId="63"/>
    <tableColumn id="3" xr3:uid="{00000000-0010-0000-0000-000003000000}" name="Revenue stream name" dataDxfId="62"/>
    <tableColumn id="4" xr3:uid="{00000000-0010-0000-0000-000004000000}" name="Government entity" dataDxfId="61"/>
    <tableColumn id="5" xr3:uid="{00000000-0010-0000-0000-000005000000}" name="Revenue value" dataDxfId="60"/>
    <tableColumn id="2" xr3:uid="{717E21EE-FF78-4681-8A7C-9B91BD3462F9}"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265" totalsRowShown="0" headerRowDxfId="58" dataDxfId="57">
  <autoFilter ref="B14:N265" xr:uid="{F6A9E8DB-AAD3-4F23-BDF8-F73CD40C929E}"/>
  <tableColumns count="13">
    <tableColumn id="7" xr3:uid="{B0B955AC-7B0F-4E2F-A90F-081F8DF53075}" name="Sector" dataDxfId="56">
      <calculatedColumnFormula>VLOOKUP(C15,Companies[],3,FALSE)</calculatedColumnFormula>
    </tableColumn>
    <tableColumn id="1" xr3:uid="{F4BA65A6-3315-4982-8AD1-6233F51539B3}" name="Company" dataDxfId="55"/>
    <tableColumn id="3" xr3:uid="{4A565997-97E1-47A8-8ADC-39016648A467}" name="Government entity" dataDxfId="54"/>
    <tableColumn id="4" xr3:uid="{75F55348-A345-4AA0-B61D-0C0295D72872}" name="Revenue stream name" dataDxfId="53"/>
    <tableColumn id="5" xr3:uid="{8F7A06AD-203D-4268-8054-4B0336697888}" name="Levied on project (Y/N)" dataDxfId="52"/>
    <tableColumn id="6" xr3:uid="{9B64602E-90E7-4EA8-BE6A-A27376494140}" name="Reported by project (Y/N)" dataDxfId="51"/>
    <tableColumn id="2" xr3:uid="{43916E52-B1CF-479E-90B0-1D04D88358CC}" name="Project name" dataDxfId="50"/>
    <tableColumn id="13" xr3:uid="{34B04123-A3F5-4642-9FBB-D99F80C5C76E}" name="Reporting currency" dataDxfId="49"/>
    <tableColumn id="14" xr3:uid="{6349802A-D43D-4C34-8E59-A12205BD358D}" name="Revenue value" dataDxfId="48"/>
    <tableColumn id="18" xr3:uid="{9520FDAE-EF49-4183-894D-5E5291D023E4}" name="Payment made in-kind (Y/N)" dataDxfId="47"/>
    <tableColumn id="8" xr3:uid="{A773D8BD-C33D-417F-8B52-0168D9E80008}" name="In-kind volume (if applicable)" dataDxfId="46"/>
    <tableColumn id="9" xr3:uid="{BED2E64F-7F4B-4636-8EC9-DCC71768D73F}" name="Unit (if applicable)" dataDxfId="45"/>
    <tableColumn id="10" xr3:uid="{A6754352-A303-4E88-808C-7F593924708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41"/>
    <tableColumn id="2" xr3:uid="{00000000-0010-0000-0100-000002000000}" name="ISO Alpha-2 Code" dataDxfId="40"/>
    <tableColumn id="3" xr3:uid="{00000000-0010-0000-0100-000003000000}" name="ISO Alpha-3 Code" dataDxfId="39"/>
    <tableColumn id="4" xr3:uid="{00000000-0010-0000-0100-000004000000}" name="ISO Numeric Code (UN M49)" dataDxfId="38"/>
    <tableColumn id="5" xr3:uid="{00000000-0010-0000-0100-000005000000}" name="Currency code (ISO-4217)" dataDxfId="37"/>
    <tableColumn id="6" xr3:uid="{00000000-0010-0000-0100-000006000000}" name="Currency code num (ISO-4217)" dataDxfId="36"/>
    <tableColumn id="7" xr3:uid="{00000000-0010-0000-01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34" dataDxfId="33">
  <autoFilter ref="I2:I7" xr:uid="{00000000-0009-0000-0100-000002000000}"/>
  <tableColumns count="1">
    <tableColumn id="1" xr3:uid="{00000000-0010-0000-02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300-000001000000}" name="Currency code (ISO-4217)" dataDxfId="27"/>
    <tableColumn id="2" xr3:uid="{00000000-0010-0000-0300-000002000000}" name="Currency code num (ISO-4217)" dataDxfId="26"/>
    <tableColumn id="3" xr3:uid="{00000000-0010-0000-03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24" dataDxfId="23">
  <autoFilter ref="K2:K7" xr:uid="{00000000-0009-0000-0100-000003000000}"/>
  <tableColumns count="1">
    <tableColumn id="1" xr3:uid="{00000000-0010-0000-04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5" Type="http://schemas.openxmlformats.org/officeDocument/2006/relationships/printerSettings" Target="../printerSettings/printerSettings2.bin"/><Relationship Id="rId4" Type="http://schemas.openxmlformats.org/officeDocument/2006/relationships/hyperlink" Target="https://eiti.org/document/standard"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34" Type="http://schemas.openxmlformats.org/officeDocument/2006/relationships/hyperlink" Target="https://www.norskpetroleum.no/en/framework/state-organisation-of-petroleum-activites/"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lovdata.no/"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www.norskpetroleum.no/en/facts/licences/"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s://www.npd.no/en/facts/production-licences/licensing-rounds/apa-2017/awards-in-predefined-areas-2017-apa-2017-announcement/" TargetMode="External"/><Relationship Id="rId37" Type="http://schemas.openxmlformats.org/officeDocument/2006/relationships/printerSettings" Target="../printerSettings/printerSettings3.bin"/><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s://www.statsbudsjettet.no/Statsbudsjettet-2020/English/"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www.npd.no/en/facts/production-licences/licensing-rounds/apa-2017/"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factpages.npd.no/default.aspx?culture=en&amp;nav1=licence&amp;nav2=PageView%7cPetReg" TargetMode="External"/><Relationship Id="rId35" Type="http://schemas.openxmlformats.org/officeDocument/2006/relationships/hyperlink" Target="https://www.norskpetroleum.no/en/framework/the-petroleum-act-and-the-licensing-system/"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iti.org/summary-data-template"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table" Target="../tables/table4.xml"/><Relationship Id="rId3" Type="http://schemas.openxmlformats.org/officeDocument/2006/relationships/hyperlink" Target="mailto:data@eiti.org" TargetMode="External"/><Relationship Id="rId7" Type="http://schemas.openxmlformats.org/officeDocument/2006/relationships/drawing" Target="../drawings/drawing2.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printerSettings" Target="../printerSettings/printerSettings5.bin"/><Relationship Id="rId5" Type="http://schemas.openxmlformats.org/officeDocument/2006/relationships/hyperlink" Target="https://eiti.org/document/eiti-summary-data-template" TargetMode="External"/><Relationship Id="rId4" Type="http://schemas.openxmlformats.org/officeDocument/2006/relationships/hyperlink" Target="https://eiti.org/summary-data-templat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G57"/>
  <sheetViews>
    <sheetView showGridLines="0" topLeftCell="A3" zoomScale="70" zoomScaleNormal="70" workbookViewId="0">
      <selection activeCell="H34" sqref="H34"/>
    </sheetView>
  </sheetViews>
  <sheetFormatPr defaultColWidth="4" defaultRowHeight="24" customHeight="1" x14ac:dyDescent="0.35"/>
  <cols>
    <col min="1" max="1" width="4" style="26"/>
    <col min="2" max="2" width="4" style="26" hidden="1" customWidth="1"/>
    <col min="3" max="3" width="76.54296875" style="26" customWidth="1"/>
    <col min="4" max="4" width="2.81640625" style="26" customWidth="1"/>
    <col min="5" max="5" width="56.1796875" style="26" customWidth="1"/>
    <col min="6" max="6" width="2.81640625" style="26" customWidth="1"/>
    <col min="7" max="7" width="50.54296875" style="26" customWidth="1"/>
    <col min="8" max="16384" width="4" style="26"/>
  </cols>
  <sheetData>
    <row r="1" spans="2:7" ht="15.75" customHeight="1" x14ac:dyDescent="0.35">
      <c r="B1" s="204"/>
      <c r="C1" s="27"/>
      <c r="D1" s="204"/>
      <c r="E1" s="204"/>
      <c r="F1" s="204"/>
      <c r="G1" s="204"/>
    </row>
    <row r="2" spans="2:7" ht="15" x14ac:dyDescent="0.35">
      <c r="B2" s="204"/>
      <c r="C2" s="227"/>
      <c r="D2" s="204"/>
      <c r="E2" s="227"/>
      <c r="F2" s="204"/>
      <c r="G2" s="204"/>
    </row>
    <row r="3" spans="2:7" ht="15" x14ac:dyDescent="0.35">
      <c r="B3" s="227"/>
      <c r="C3" s="227"/>
      <c r="D3" s="204"/>
      <c r="E3" s="228"/>
      <c r="F3" s="204"/>
      <c r="G3" s="228"/>
    </row>
    <row r="4" spans="2:7" ht="15" x14ac:dyDescent="0.35">
      <c r="B4" s="227"/>
      <c r="C4" s="227"/>
      <c r="D4" s="204"/>
      <c r="E4" s="228" t="s">
        <v>0</v>
      </c>
      <c r="F4" s="204"/>
      <c r="G4" s="229" t="s">
        <v>1</v>
      </c>
    </row>
    <row r="5" spans="2:7" ht="15" x14ac:dyDescent="0.35">
      <c r="B5" s="227"/>
      <c r="C5" s="204"/>
      <c r="D5" s="204"/>
      <c r="E5" s="204"/>
      <c r="F5" s="204"/>
      <c r="G5" s="204"/>
    </row>
    <row r="6" spans="2:7" ht="3.75" customHeight="1" x14ac:dyDescent="0.35">
      <c r="B6" s="227"/>
      <c r="C6" s="204"/>
      <c r="D6" s="204"/>
      <c r="E6" s="204"/>
      <c r="F6" s="204"/>
      <c r="G6" s="204"/>
    </row>
    <row r="7" spans="2:7" ht="3.75" customHeight="1" x14ac:dyDescent="0.35">
      <c r="B7" s="227"/>
      <c r="C7" s="204"/>
      <c r="D7" s="204"/>
      <c r="E7" s="204"/>
      <c r="F7" s="204"/>
      <c r="G7" s="204"/>
    </row>
    <row r="8" spans="2:7" ht="15" x14ac:dyDescent="0.35">
      <c r="B8" s="227"/>
      <c r="C8" s="204"/>
      <c r="D8" s="204"/>
      <c r="E8" s="204"/>
      <c r="F8" s="204"/>
      <c r="G8" s="204"/>
    </row>
    <row r="9" spans="2:7" ht="15" x14ac:dyDescent="0.35">
      <c r="B9" s="227"/>
      <c r="C9" s="43"/>
      <c r="D9" s="216"/>
      <c r="E9" s="216"/>
      <c r="F9" s="230"/>
      <c r="G9" s="230"/>
    </row>
    <row r="10" spans="2:7" ht="22.5" x14ac:dyDescent="0.35">
      <c r="B10" s="227"/>
      <c r="C10" s="219" t="s">
        <v>2</v>
      </c>
      <c r="D10" s="231"/>
      <c r="E10" s="231"/>
      <c r="F10" s="230"/>
      <c r="G10" s="230"/>
    </row>
    <row r="11" spans="2:7" ht="15" x14ac:dyDescent="0.35">
      <c r="B11" s="227"/>
      <c r="C11" s="44" t="s">
        <v>3</v>
      </c>
      <c r="D11" s="45"/>
      <c r="E11" s="45"/>
      <c r="F11" s="230"/>
      <c r="G11" s="230"/>
    </row>
    <row r="12" spans="2:7" ht="15" x14ac:dyDescent="0.35">
      <c r="B12" s="227"/>
      <c r="C12" s="43"/>
      <c r="D12" s="216"/>
      <c r="E12" s="216"/>
      <c r="F12" s="230"/>
      <c r="G12" s="230"/>
    </row>
    <row r="13" spans="2:7" ht="15" x14ac:dyDescent="0.35">
      <c r="B13" s="227"/>
      <c r="C13" s="46" t="s">
        <v>4</v>
      </c>
      <c r="D13" s="216"/>
      <c r="E13" s="216"/>
      <c r="F13" s="230"/>
      <c r="G13" s="230"/>
    </row>
    <row r="14" spans="2:7" ht="15" x14ac:dyDescent="0.35">
      <c r="B14" s="227"/>
      <c r="C14" s="396" t="s">
        <v>5</v>
      </c>
      <c r="D14" s="396"/>
      <c r="E14" s="396"/>
      <c r="F14" s="230"/>
      <c r="G14" s="230"/>
    </row>
    <row r="15" spans="2:7" ht="15" x14ac:dyDescent="0.35">
      <c r="B15" s="227"/>
      <c r="C15" s="214"/>
      <c r="D15" s="214"/>
      <c r="E15" s="214"/>
      <c r="F15" s="230"/>
      <c r="G15" s="230"/>
    </row>
    <row r="16" spans="2:7" ht="15" x14ac:dyDescent="0.35">
      <c r="B16" s="227"/>
      <c r="C16" s="47" t="s">
        <v>6</v>
      </c>
      <c r="D16" s="48"/>
      <c r="E16" s="48"/>
      <c r="F16" s="230"/>
      <c r="G16" s="230"/>
    </row>
    <row r="17" spans="2:7" ht="15" x14ac:dyDescent="0.35">
      <c r="B17" s="227"/>
      <c r="C17" s="49" t="s">
        <v>7</v>
      </c>
      <c r="D17" s="48"/>
      <c r="E17" s="48"/>
      <c r="F17" s="230"/>
      <c r="G17" s="230"/>
    </row>
    <row r="18" spans="2:7" ht="15" x14ac:dyDescent="0.35">
      <c r="B18" s="227"/>
      <c r="C18" s="49" t="s">
        <v>8</v>
      </c>
      <c r="D18" s="48"/>
      <c r="E18" s="48"/>
      <c r="F18" s="230"/>
      <c r="G18" s="230"/>
    </row>
    <row r="19" spans="2:7" ht="15" x14ac:dyDescent="0.35">
      <c r="B19" s="227"/>
      <c r="C19" s="400" t="s">
        <v>9</v>
      </c>
      <c r="D19" s="400"/>
      <c r="E19" s="400"/>
      <c r="F19" s="230"/>
      <c r="G19" s="230"/>
    </row>
    <row r="20" spans="2:7" ht="32.15" customHeight="1" x14ac:dyDescent="0.35">
      <c r="B20" s="227"/>
      <c r="C20" s="395" t="s">
        <v>10</v>
      </c>
      <c r="D20" s="395"/>
      <c r="E20" s="395"/>
      <c r="F20" s="230"/>
      <c r="G20" s="230"/>
    </row>
    <row r="21" spans="2:7" ht="15" x14ac:dyDescent="0.35">
      <c r="B21" s="227"/>
      <c r="C21" s="48"/>
      <c r="D21" s="48"/>
      <c r="E21" s="48"/>
      <c r="F21" s="230"/>
      <c r="G21" s="230"/>
    </row>
    <row r="22" spans="2:7" ht="15" x14ac:dyDescent="0.35">
      <c r="B22" s="227"/>
      <c r="C22" s="47" t="s">
        <v>11</v>
      </c>
      <c r="D22" s="49"/>
      <c r="E22" s="49"/>
      <c r="F22" s="230"/>
      <c r="G22" s="230"/>
    </row>
    <row r="23" spans="2:7" ht="15" x14ac:dyDescent="0.35">
      <c r="B23" s="227"/>
      <c r="C23" s="49"/>
      <c r="D23" s="49"/>
      <c r="E23" s="49"/>
      <c r="F23" s="230"/>
      <c r="G23" s="230"/>
    </row>
    <row r="24" spans="2:7" ht="15" x14ac:dyDescent="0.35">
      <c r="B24" s="227"/>
      <c r="C24" s="50"/>
      <c r="D24" s="231"/>
      <c r="E24" s="231"/>
      <c r="F24" s="230"/>
      <c r="G24" s="230"/>
    </row>
    <row r="25" spans="2:7" ht="15" x14ac:dyDescent="0.35">
      <c r="B25" s="227"/>
      <c r="C25" s="51" t="s">
        <v>12</v>
      </c>
      <c r="D25" s="231"/>
      <c r="E25" s="231"/>
      <c r="F25" s="230"/>
      <c r="G25" s="230"/>
    </row>
    <row r="26" spans="2:7" ht="15" x14ac:dyDescent="0.35">
      <c r="B26" s="227"/>
      <c r="C26" s="52"/>
      <c r="D26" s="231"/>
      <c r="E26" s="231"/>
      <c r="F26" s="230"/>
      <c r="G26" s="230"/>
    </row>
    <row r="27" spans="2:7" ht="15" x14ac:dyDescent="0.35">
      <c r="B27" s="227"/>
      <c r="C27" s="53" t="s">
        <v>13</v>
      </c>
      <c r="D27" s="231"/>
      <c r="E27" s="231"/>
      <c r="F27" s="230"/>
      <c r="G27" s="230"/>
    </row>
    <row r="28" spans="2:7" ht="15" x14ac:dyDescent="0.35">
      <c r="B28" s="227"/>
      <c r="C28" s="53" t="s">
        <v>14</v>
      </c>
      <c r="D28" s="231"/>
      <c r="E28" s="231"/>
      <c r="F28" s="230"/>
      <c r="G28" s="230"/>
    </row>
    <row r="29" spans="2:7" ht="15" x14ac:dyDescent="0.35">
      <c r="B29" s="227"/>
      <c r="C29" s="53" t="s">
        <v>15</v>
      </c>
      <c r="D29" s="231"/>
      <c r="E29" s="231"/>
      <c r="F29" s="230"/>
      <c r="G29" s="230"/>
    </row>
    <row r="30" spans="2:7" ht="15" x14ac:dyDescent="0.35">
      <c r="B30" s="227"/>
      <c r="C30" s="53" t="s">
        <v>16</v>
      </c>
      <c r="D30" s="231"/>
      <c r="E30" s="231"/>
      <c r="F30" s="230"/>
      <c r="G30" s="230"/>
    </row>
    <row r="31" spans="2:7" ht="15" x14ac:dyDescent="0.35">
      <c r="B31" s="227"/>
      <c r="C31" s="53" t="s">
        <v>17</v>
      </c>
      <c r="D31" s="231"/>
      <c r="E31" s="231"/>
      <c r="F31" s="230"/>
      <c r="G31" s="230"/>
    </row>
    <row r="32" spans="2:7" ht="15" x14ac:dyDescent="0.35">
      <c r="B32" s="227"/>
      <c r="C32" s="50"/>
      <c r="D32" s="50"/>
      <c r="E32" s="50"/>
      <c r="F32" s="230"/>
      <c r="G32" s="230"/>
    </row>
    <row r="33" spans="2:7" ht="15" x14ac:dyDescent="0.35">
      <c r="B33" s="227"/>
      <c r="C33" s="393" t="s">
        <v>18</v>
      </c>
      <c r="D33" s="393"/>
      <c r="E33" s="393"/>
      <c r="F33" s="393"/>
      <c r="G33" s="393"/>
    </row>
    <row r="34" spans="2:7" s="28" customFormat="1" ht="15" x14ac:dyDescent="0.4">
      <c r="B34" s="232"/>
      <c r="C34" s="29"/>
      <c r="D34" s="29"/>
      <c r="E34" s="30"/>
      <c r="F34" s="232"/>
      <c r="G34" s="232"/>
    </row>
    <row r="35" spans="2:7" ht="30" x14ac:dyDescent="0.35">
      <c r="B35" s="227"/>
      <c r="C35" s="54" t="s">
        <v>19</v>
      </c>
      <c r="D35" s="204"/>
      <c r="E35" s="206" t="s">
        <v>20</v>
      </c>
      <c r="F35" s="204"/>
      <c r="G35" s="32" t="s">
        <v>21</v>
      </c>
    </row>
    <row r="36" spans="2:7" s="28" customFormat="1" ht="15" x14ac:dyDescent="0.35">
      <c r="B36" s="232"/>
      <c r="C36" s="33"/>
      <c r="D36" s="233"/>
      <c r="E36" s="33"/>
      <c r="F36" s="233"/>
      <c r="G36" s="33"/>
    </row>
    <row r="37" spans="2:7" ht="15" x14ac:dyDescent="0.4">
      <c r="B37" s="227"/>
      <c r="C37" s="47" t="s">
        <v>22</v>
      </c>
      <c r="D37" s="50"/>
      <c r="E37" s="55"/>
      <c r="F37" s="230"/>
      <c r="G37" s="230"/>
    </row>
    <row r="38" spans="2:7" ht="15" x14ac:dyDescent="0.4">
      <c r="B38" s="227"/>
      <c r="C38" s="222"/>
      <c r="D38" s="222"/>
      <c r="E38" s="34"/>
      <c r="F38" s="227"/>
      <c r="G38" s="227"/>
    </row>
    <row r="40" spans="2:7" ht="15.65" customHeight="1" x14ac:dyDescent="0.35">
      <c r="B40" s="227"/>
      <c r="C40" s="56" t="s">
        <v>23</v>
      </c>
      <c r="D40" s="35"/>
      <c r="E40" s="59" t="s">
        <v>24</v>
      </c>
      <c r="F40" s="60"/>
      <c r="G40" s="61"/>
    </row>
    <row r="41" spans="2:7" ht="43.5" customHeight="1" x14ac:dyDescent="0.35">
      <c r="B41" s="227"/>
      <c r="C41" s="57" t="s">
        <v>25</v>
      </c>
      <c r="D41" s="35"/>
      <c r="E41" s="62" t="s">
        <v>26</v>
      </c>
      <c r="F41" s="218"/>
      <c r="G41" s="63"/>
    </row>
    <row r="42" spans="2:7" ht="31.5" customHeight="1" x14ac:dyDescent="0.35">
      <c r="B42" s="227"/>
      <c r="C42" s="57" t="s">
        <v>27</v>
      </c>
      <c r="D42" s="35"/>
      <c r="E42" s="64" t="s">
        <v>28</v>
      </c>
      <c r="F42" s="218"/>
      <c r="G42" s="63"/>
    </row>
    <row r="43" spans="2:7" ht="24" customHeight="1" x14ac:dyDescent="0.35">
      <c r="B43" s="227"/>
      <c r="C43" s="57" t="s">
        <v>29</v>
      </c>
      <c r="D43" s="35"/>
      <c r="E43" s="62" t="s">
        <v>30</v>
      </c>
      <c r="F43" s="218"/>
      <c r="G43" s="63"/>
    </row>
    <row r="44" spans="2:7" ht="48" customHeight="1" x14ac:dyDescent="0.35">
      <c r="B44" s="227"/>
      <c r="C44" s="58" t="s">
        <v>31</v>
      </c>
      <c r="D44" s="35"/>
      <c r="E44" s="65" t="s">
        <v>32</v>
      </c>
      <c r="F44" s="66"/>
      <c r="G44" s="67"/>
    </row>
    <row r="45" spans="2:7" ht="12" customHeight="1" thickBot="1" x14ac:dyDescent="0.4">
      <c r="B45" s="227"/>
      <c r="C45" s="204"/>
      <c r="D45" s="204"/>
      <c r="E45" s="204"/>
      <c r="F45" s="204"/>
      <c r="G45" s="204"/>
    </row>
    <row r="46" spans="2:7" ht="15.5" thickBot="1" x14ac:dyDescent="0.4">
      <c r="B46" s="227"/>
      <c r="C46" s="397" t="s">
        <v>33</v>
      </c>
      <c r="D46" s="398"/>
      <c r="E46" s="398"/>
      <c r="F46" s="398"/>
      <c r="G46" s="399"/>
    </row>
    <row r="47" spans="2:7" ht="15.5" thickBot="1" x14ac:dyDescent="0.4">
      <c r="B47" s="204"/>
      <c r="C47" s="394" t="s">
        <v>34</v>
      </c>
      <c r="D47" s="394"/>
      <c r="E47" s="394"/>
      <c r="F47" s="394"/>
      <c r="G47" s="394"/>
    </row>
    <row r="48" spans="2:7" ht="15.5" thickBot="1" x14ac:dyDescent="0.4">
      <c r="B48" s="204"/>
      <c r="C48" s="222"/>
      <c r="D48" s="222"/>
      <c r="E48" s="222"/>
      <c r="F48" s="222"/>
      <c r="G48" s="227"/>
    </row>
    <row r="49" spans="2:7" ht="15" x14ac:dyDescent="0.35">
      <c r="B49" s="204"/>
      <c r="C49" s="217" t="s">
        <v>35</v>
      </c>
      <c r="D49" s="36"/>
      <c r="E49" s="37"/>
      <c r="F49" s="36"/>
      <c r="G49" s="36"/>
    </row>
    <row r="50" spans="2:7" ht="15" x14ac:dyDescent="0.35">
      <c r="B50" s="204"/>
      <c r="C50" s="392" t="s">
        <v>36</v>
      </c>
      <c r="D50" s="392"/>
      <c r="E50" s="392"/>
      <c r="F50" s="392"/>
      <c r="G50" s="392"/>
    </row>
    <row r="51" spans="2:7" ht="15" x14ac:dyDescent="0.35">
      <c r="B51" s="220" t="s">
        <v>37</v>
      </c>
      <c r="C51" s="215" t="s">
        <v>38</v>
      </c>
      <c r="D51" s="220"/>
      <c r="E51" s="38"/>
      <c r="F51" s="220"/>
      <c r="G51" s="39"/>
    </row>
    <row r="52" spans="2:7" ht="15" x14ac:dyDescent="0.35">
      <c r="B52" s="204"/>
      <c r="C52" s="204"/>
      <c r="D52" s="204"/>
      <c r="E52" s="204"/>
      <c r="F52" s="204"/>
      <c r="G52" s="204"/>
    </row>
    <row r="53" spans="2:7" ht="15" x14ac:dyDescent="0.35">
      <c r="B53" s="204"/>
      <c r="C53" s="204"/>
      <c r="D53" s="204"/>
      <c r="E53" s="204"/>
      <c r="F53" s="204"/>
      <c r="G53" s="204"/>
    </row>
    <row r="54" spans="2:7" ht="15" x14ac:dyDescent="0.35">
      <c r="B54" s="204"/>
      <c r="C54" s="204"/>
      <c r="D54" s="204"/>
      <c r="E54" s="204"/>
      <c r="F54" s="204"/>
      <c r="G54" s="204"/>
    </row>
    <row r="55" spans="2:7" ht="15" x14ac:dyDescent="0.35">
      <c r="B55" s="204"/>
      <c r="C55" s="204"/>
      <c r="D55" s="204"/>
      <c r="E55" s="204"/>
      <c r="F55" s="204"/>
      <c r="G55" s="204"/>
    </row>
    <row r="56" spans="2:7" ht="15" x14ac:dyDescent="0.35">
      <c r="B56" s="204"/>
      <c r="C56" s="204"/>
      <c r="D56" s="204"/>
      <c r="E56" s="204"/>
      <c r="F56" s="204"/>
      <c r="G56" s="204"/>
    </row>
    <row r="57" spans="2:7" ht="15" x14ac:dyDescent="0.35">
      <c r="B57" s="204"/>
      <c r="C57" s="204"/>
      <c r="D57" s="204"/>
      <c r="E57" s="204"/>
      <c r="F57" s="204"/>
      <c r="G57" s="204"/>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9CAED772-5693-4F11-946B-BF3C0AB9D21C}">
      <formula1>444</formula1>
      <formula2>555</formula2>
    </dataValidation>
    <dataValidation type="whole" allowBlank="1" showInputMessage="1" showErrorMessage="1" errorTitle="Do not edit these cells" error="Please do not edit these cells" sqref="G1:G3 C1:F4 C5:G52" xr:uid="{0CFC7B6E-3E5D-41BA-AAED-1E7AB33DBBBD}">
      <formula1>10000</formula1>
      <formula2>50000</formula2>
    </dataValidation>
  </dataValidations>
  <hyperlinks>
    <hyperlink ref="C20:E20" r:id="rId1" display="The data will be used to populate the global EITI data repository, available on the international EITI website: https://eiti.org/data" xr:uid="{91764B2B-390F-4282-BF0A-23BDEE8BB758}"/>
    <hyperlink ref="C47:G47" r:id="rId2" display="Give us your feedback or report a conflict in the data! Write to us at  data@eiti.org" xr:uid="{35B72654-1E12-4C3B-B5E0-4E543581A292}"/>
    <hyperlink ref="G47" r:id="rId3" display="Give us your feedback or report a conflict in the data! Write to us at  data@eiti.org" xr:uid="{819E44F5-39EF-4966-99B8-F4D1C6CD6EE1}"/>
    <hyperlink ref="E47:F47" r:id="rId4" display="Give us your feedback or report a conflict in the data! Write to us at  data@eiti.org" xr:uid="{01036C29-2A34-47DF-A023-B7343C8F033F}"/>
    <hyperlink ref="F47" r:id="rId5" display="Give us your feedback or report a conflict in the data! Write to us at  data@eiti.org" xr:uid="{B81F9E1C-4813-4A77-84E3-ACD89DAE16E9}"/>
    <hyperlink ref="C46:G46" r:id="rId6" display="For the latest version of Summary data templates, see  https://eiti.org/summary-data-template" xr:uid="{9C2E2180-4461-44AD-A05F-7FFB557A97F6}"/>
    <hyperlink ref="C19:E19" r:id="rId7" display="3. This Data sheet should be submitted alongside the EITI Report. Send it to the International Secretariat: data@eiti.org " xr:uid="{2FD53678-CD97-4AD4-AF43-BF157E80D8EC}"/>
    <hyperlink ref="F46" r:id="rId8" display="Curious about your country? Check if you country implements the EITI Standard at  https://eiti.org/countries" xr:uid="{8EA84958-AA98-4BFD-BEB1-A9D863663610}"/>
    <hyperlink ref="E46:F46" r:id="rId9" display="Curious about your country? Check if you country implements the EITI Standard at  https://eiti.org/countries" xr:uid="{C3F91BDC-7793-4335-8ADC-4696DC2DE7B4}"/>
    <hyperlink ref="G46" r:id="rId10" display="Curious about your country? Check if you country implements the EITI Standard at  https://eiti.org/countries" xr:uid="{3D1C7DB1-739B-4AEC-9446-E9FD67FCE175}"/>
    <hyperlink ref="C46:G46" r:id="rId11" display="For the latest version of Summary data templates, see  https://eiti.org/summary-data-template" xr:uid="{C5DF08ED-267B-41AB-AFFD-42DF94B4D193}"/>
    <hyperlink ref="C33:D33" r:id="rId12" display="The International Secretariat can provide advice and support on request. Please contact " xr:uid="{0296C1C5-C2F5-472B-8022-3DC0B070763E}"/>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abSelected="1" topLeftCell="A13" zoomScale="85" zoomScaleNormal="85" workbookViewId="0">
      <selection activeCell="E24" sqref="E24"/>
    </sheetView>
  </sheetViews>
  <sheetFormatPr defaultColWidth="4" defaultRowHeight="24" customHeight="1" x14ac:dyDescent="0.35"/>
  <cols>
    <col min="1" max="1" width="4" style="12"/>
    <col min="2" max="2" width="4" style="12" hidden="1" customWidth="1"/>
    <col min="3" max="3" width="75" style="12" bestFit="1" customWidth="1"/>
    <col min="4" max="4" width="2.81640625" style="12" customWidth="1"/>
    <col min="5" max="5" width="44.453125" style="12" bestFit="1" customWidth="1"/>
    <col min="6" max="6" width="2.81640625" style="12" customWidth="1"/>
    <col min="7" max="7" width="40.1796875" style="12" bestFit="1" customWidth="1"/>
    <col min="8" max="16384" width="4" style="12"/>
  </cols>
  <sheetData>
    <row r="1" spans="1:7" ht="16" x14ac:dyDescent="0.35">
      <c r="B1" s="13"/>
    </row>
    <row r="2" spans="1:7" ht="16" x14ac:dyDescent="0.35">
      <c r="B2" s="13"/>
      <c r="C2" s="402" t="s">
        <v>39</v>
      </c>
      <c r="D2" s="402"/>
      <c r="E2" s="402"/>
      <c r="F2" s="402"/>
      <c r="G2" s="402"/>
    </row>
    <row r="3" spans="1:7" s="182" customFormat="1" ht="22.5" x14ac:dyDescent="0.35">
      <c r="B3" s="181"/>
      <c r="C3" s="403" t="s">
        <v>40</v>
      </c>
      <c r="D3" s="403"/>
      <c r="E3" s="403"/>
      <c r="F3" s="403"/>
      <c r="G3" s="403"/>
    </row>
    <row r="4" spans="1:7" ht="12.75" customHeight="1" x14ac:dyDescent="0.35">
      <c r="B4" s="13"/>
      <c r="C4" s="404" t="s">
        <v>41</v>
      </c>
      <c r="D4" s="404"/>
      <c r="E4" s="404"/>
      <c r="F4" s="404"/>
      <c r="G4" s="404"/>
    </row>
    <row r="5" spans="1:7" ht="12.75" customHeight="1" x14ac:dyDescent="0.35">
      <c r="B5" s="13"/>
      <c r="C5" s="405" t="s">
        <v>42</v>
      </c>
      <c r="D5" s="405"/>
      <c r="E5" s="405"/>
      <c r="F5" s="405"/>
      <c r="G5" s="405"/>
    </row>
    <row r="6" spans="1:7" ht="12.75" customHeight="1" x14ac:dyDescent="0.35">
      <c r="B6" s="13"/>
      <c r="C6" s="405" t="s">
        <v>43</v>
      </c>
      <c r="D6" s="405"/>
      <c r="E6" s="405"/>
      <c r="F6" s="405"/>
      <c r="G6" s="405"/>
    </row>
    <row r="7" spans="1:7" ht="12.75" customHeight="1" x14ac:dyDescent="0.4">
      <c r="B7" s="13"/>
      <c r="C7" s="409" t="s">
        <v>44</v>
      </c>
      <c r="D7" s="409"/>
      <c r="E7" s="409"/>
      <c r="F7" s="409"/>
      <c r="G7" s="409"/>
    </row>
    <row r="8" spans="1:7" ht="16" x14ac:dyDescent="0.35">
      <c r="B8" s="13"/>
      <c r="C8" s="204"/>
      <c r="D8" s="68"/>
      <c r="E8" s="68"/>
      <c r="F8" s="204"/>
      <c r="G8" s="204"/>
    </row>
    <row r="9" spans="1:7" ht="16" x14ac:dyDescent="0.35">
      <c r="B9" s="13"/>
      <c r="C9" s="54" t="s">
        <v>45</v>
      </c>
      <c r="D9" s="233"/>
      <c r="E9" s="31" t="s">
        <v>46</v>
      </c>
      <c r="F9" s="233"/>
      <c r="G9" s="32" t="s">
        <v>21</v>
      </c>
    </row>
    <row r="10" spans="1:7" ht="16" x14ac:dyDescent="0.35">
      <c r="B10" s="13"/>
      <c r="C10" s="204"/>
      <c r="D10" s="68"/>
      <c r="E10" s="68"/>
      <c r="F10" s="204"/>
      <c r="G10" s="204"/>
    </row>
    <row r="11" spans="1:7" s="182" customFormat="1" ht="22.5" x14ac:dyDescent="0.35">
      <c r="B11" s="184"/>
      <c r="C11" s="194" t="s">
        <v>47</v>
      </c>
      <c r="D11" s="181"/>
      <c r="E11" s="183"/>
      <c r="F11" s="181"/>
      <c r="G11" s="181"/>
    </row>
    <row r="12" spans="1:7" ht="19.5" thickBot="1" x14ac:dyDescent="0.4">
      <c r="A12" s="20"/>
      <c r="B12" s="21"/>
      <c r="C12" s="195" t="s">
        <v>48</v>
      </c>
      <c r="D12" s="196"/>
      <c r="E12" s="197" t="s">
        <v>49</v>
      </c>
      <c r="F12" s="196"/>
      <c r="G12" s="198" t="s">
        <v>50</v>
      </c>
    </row>
    <row r="13" spans="1:7" ht="16.5" thickBot="1" x14ac:dyDescent="0.4">
      <c r="B13" s="22"/>
      <c r="C13" s="69" t="s">
        <v>37</v>
      </c>
      <c r="D13" s="234"/>
      <c r="E13" s="70"/>
      <c r="F13" s="234"/>
      <c r="G13" s="70"/>
    </row>
    <row r="14" spans="1:7" ht="16" x14ac:dyDescent="0.35">
      <c r="A14" s="18"/>
      <c r="B14" s="15" t="s">
        <v>37</v>
      </c>
      <c r="C14" s="71" t="s">
        <v>51</v>
      </c>
      <c r="D14" s="220"/>
      <c r="E14" s="104" t="s">
        <v>1633</v>
      </c>
      <c r="F14" s="220"/>
      <c r="G14" s="72"/>
    </row>
    <row r="15" spans="1:7" ht="16" x14ac:dyDescent="0.35">
      <c r="A15" s="18"/>
      <c r="B15" s="15" t="s">
        <v>37</v>
      </c>
      <c r="C15" s="71" t="s">
        <v>53</v>
      </c>
      <c r="D15" s="220"/>
      <c r="E15" s="74" t="str">
        <f>IFERROR(VLOOKUP($E$14,Table1_Country_codes_and_currencies[],3,FALSE),"")</f>
        <v>NOR</v>
      </c>
      <c r="F15" s="220"/>
      <c r="G15" s="72"/>
    </row>
    <row r="16" spans="1:7" ht="16" x14ac:dyDescent="0.35">
      <c r="B16" s="15" t="s">
        <v>37</v>
      </c>
      <c r="C16" s="71" t="s">
        <v>54</v>
      </c>
      <c r="D16" s="220"/>
      <c r="E16" s="74" t="str">
        <f>IFERROR(VLOOKUP($E$14,Table1_Country_codes_and_currencies[],7,FALSE),"")</f>
        <v>Norwegian Krone</v>
      </c>
      <c r="F16" s="220"/>
      <c r="G16" s="72"/>
    </row>
    <row r="17" spans="1:7" ht="16.5" thickBot="1" x14ac:dyDescent="0.4">
      <c r="B17" s="15" t="s">
        <v>37</v>
      </c>
      <c r="C17" s="78" t="s">
        <v>55</v>
      </c>
      <c r="D17" s="75"/>
      <c r="E17" s="76" t="str">
        <f>IFERROR(VLOOKUP($E$14,Table1_Country_codes_and_currencies[],5,FALSE),"")</f>
        <v>NOK</v>
      </c>
      <c r="F17" s="75"/>
      <c r="G17" s="77"/>
    </row>
    <row r="18" spans="1:7" ht="16.5" thickBot="1" x14ac:dyDescent="0.4">
      <c r="B18" s="22"/>
      <c r="C18" s="69" t="s">
        <v>56</v>
      </c>
      <c r="D18" s="234"/>
      <c r="E18" s="70"/>
      <c r="F18" s="234"/>
      <c r="G18" s="70"/>
    </row>
    <row r="19" spans="1:7" ht="16" x14ac:dyDescent="0.35">
      <c r="A19" s="18"/>
      <c r="B19" s="15" t="s">
        <v>56</v>
      </c>
      <c r="C19" s="71" t="s">
        <v>57</v>
      </c>
      <c r="D19" s="220"/>
      <c r="E19" s="105">
        <v>43101</v>
      </c>
      <c r="F19" s="220"/>
      <c r="G19" s="72"/>
    </row>
    <row r="20" spans="1:7" ht="16.5" thickBot="1" x14ac:dyDescent="0.4">
      <c r="A20" s="18"/>
      <c r="B20" s="15" t="s">
        <v>56</v>
      </c>
      <c r="C20" s="78" t="s">
        <v>58</v>
      </c>
      <c r="D20" s="75"/>
      <c r="E20" s="105">
        <v>43465</v>
      </c>
      <c r="F20" s="75"/>
      <c r="G20" s="77"/>
    </row>
    <row r="21" spans="1:7" ht="16.5" thickBot="1" x14ac:dyDescent="0.4">
      <c r="B21" s="22"/>
      <c r="C21" s="69" t="s">
        <v>59</v>
      </c>
      <c r="D21" s="234"/>
      <c r="E21" s="235"/>
      <c r="F21" s="234"/>
      <c r="G21" s="70"/>
    </row>
    <row r="22" spans="1:7" ht="16" x14ac:dyDescent="0.35">
      <c r="B22" s="15" t="s">
        <v>59</v>
      </c>
      <c r="C22" s="79" t="s">
        <v>60</v>
      </c>
      <c r="D22" s="220"/>
      <c r="E22" s="104" t="s">
        <v>360</v>
      </c>
      <c r="F22" s="220"/>
      <c r="G22" s="72"/>
    </row>
    <row r="23" spans="1:7" ht="16" x14ac:dyDescent="0.35">
      <c r="A23" s="18"/>
      <c r="B23" s="15" t="s">
        <v>59</v>
      </c>
      <c r="C23" s="71" t="s">
        <v>62</v>
      </c>
      <c r="D23" s="220"/>
      <c r="E23" s="106" t="str">
        <f>IF(OR($E$22=Lists!$I$4,$E$22=Lists!$I$5),"&lt; Entity name &gt;","")</f>
        <v/>
      </c>
      <c r="F23" s="220"/>
      <c r="G23" s="72"/>
    </row>
    <row r="24" spans="1:7" ht="16" x14ac:dyDescent="0.35">
      <c r="B24" s="15" t="s">
        <v>59</v>
      </c>
      <c r="C24" s="71" t="s">
        <v>63</v>
      </c>
      <c r="D24" s="220"/>
      <c r="E24" s="107" t="str">
        <f>IF(OR($E$22=Lists!$I$4,$E$22=Lists!$I$5),"&lt;Date in this format: YYYY-MM-DD&gt;","")</f>
        <v/>
      </c>
      <c r="F24" s="220"/>
      <c r="G24" s="72"/>
    </row>
    <row r="25" spans="1:7" ht="16" x14ac:dyDescent="0.35">
      <c r="A25" s="18"/>
      <c r="B25" s="15" t="s">
        <v>59</v>
      </c>
      <c r="C25" s="71" t="s">
        <v>64</v>
      </c>
      <c r="D25" s="220"/>
      <c r="E25" s="108" t="str">
        <f>IF(OR($E$22=Lists!$I$4,$E$22=Lists!$I$5),"&lt;URL&gt;","")</f>
        <v/>
      </c>
      <c r="F25" s="220"/>
      <c r="G25" s="72"/>
    </row>
    <row r="26" spans="1:7" ht="16" x14ac:dyDescent="0.35">
      <c r="B26" s="15" t="s">
        <v>59</v>
      </c>
      <c r="C26" s="80" t="s">
        <v>65</v>
      </c>
      <c r="D26" s="81"/>
      <c r="E26" s="106" t="s">
        <v>69</v>
      </c>
      <c r="F26" s="81"/>
      <c r="G26" s="82"/>
    </row>
    <row r="27" spans="1:7" ht="16" x14ac:dyDescent="0.35">
      <c r="B27" s="15" t="s">
        <v>59</v>
      </c>
      <c r="C27" s="71" t="s">
        <v>66</v>
      </c>
      <c r="D27" s="220"/>
      <c r="E27" s="256">
        <v>44138</v>
      </c>
      <c r="F27" s="220"/>
      <c r="G27" s="83"/>
    </row>
    <row r="28" spans="1:7" ht="16" x14ac:dyDescent="0.35">
      <c r="A28" s="18"/>
      <c r="B28" s="15" t="s">
        <v>59</v>
      </c>
      <c r="C28" s="71" t="s">
        <v>67</v>
      </c>
      <c r="D28" s="220"/>
      <c r="E28" s="257" t="s">
        <v>2097</v>
      </c>
      <c r="F28" s="220"/>
      <c r="G28" s="83"/>
    </row>
    <row r="29" spans="1:7" ht="16" x14ac:dyDescent="0.35">
      <c r="B29" s="15" t="s">
        <v>59</v>
      </c>
      <c r="C29" s="80" t="s">
        <v>68</v>
      </c>
      <c r="D29" s="81"/>
      <c r="E29" s="106" t="s">
        <v>69</v>
      </c>
      <c r="F29" s="84"/>
      <c r="G29" s="85"/>
    </row>
    <row r="30" spans="1:7" ht="16" x14ac:dyDescent="0.35">
      <c r="A30" s="18"/>
      <c r="B30" s="15" t="s">
        <v>59</v>
      </c>
      <c r="C30" s="71" t="s">
        <v>70</v>
      </c>
      <c r="D30" s="220"/>
      <c r="E30" s="107">
        <v>43465</v>
      </c>
      <c r="F30" s="220"/>
      <c r="G30" s="72"/>
    </row>
    <row r="31" spans="1:7" ht="16.5" thickBot="1" x14ac:dyDescent="0.4">
      <c r="A31" s="18"/>
      <c r="B31" s="15" t="s">
        <v>59</v>
      </c>
      <c r="C31" s="71" t="s">
        <v>71</v>
      </c>
      <c r="D31" s="86"/>
      <c r="E31" s="109" t="s">
        <v>1965</v>
      </c>
      <c r="F31" s="75"/>
      <c r="G31" s="87"/>
    </row>
    <row r="32" spans="1:7" ht="16" customHeight="1" thickBot="1" x14ac:dyDescent="0.4">
      <c r="A32" s="13"/>
      <c r="C32" s="193" t="s">
        <v>72</v>
      </c>
      <c r="D32" s="236"/>
      <c r="E32" s="38"/>
      <c r="F32" s="237"/>
      <c r="G32" s="39"/>
    </row>
    <row r="33" spans="1:7" ht="16" x14ac:dyDescent="0.35">
      <c r="A33" s="15"/>
      <c r="B33" s="17"/>
      <c r="C33" s="88" t="s">
        <v>73</v>
      </c>
      <c r="D33" s="220"/>
      <c r="E33" s="110" t="s">
        <v>402</v>
      </c>
      <c r="F33" s="227"/>
      <c r="G33" s="89"/>
    </row>
    <row r="34" spans="1:7" ht="16.5" thickBot="1" x14ac:dyDescent="0.4">
      <c r="A34" s="13"/>
      <c r="B34" s="15" t="s">
        <v>74</v>
      </c>
      <c r="C34" s="90" t="s">
        <v>75</v>
      </c>
      <c r="D34" s="75"/>
      <c r="E34" s="111"/>
      <c r="F34" s="234"/>
      <c r="G34" s="91"/>
    </row>
    <row r="35" spans="1:7" ht="18" customHeight="1" thickBot="1" x14ac:dyDescent="0.4">
      <c r="A35" s="18"/>
      <c r="B35" s="15" t="s">
        <v>74</v>
      </c>
      <c r="C35" s="69" t="s">
        <v>74</v>
      </c>
      <c r="D35" s="234"/>
      <c r="E35" s="237"/>
      <c r="F35" s="234"/>
      <c r="G35" s="237"/>
    </row>
    <row r="36" spans="1:7" ht="15.65" customHeight="1" x14ac:dyDescent="0.35">
      <c r="B36" s="15" t="s">
        <v>74</v>
      </c>
      <c r="C36" s="73" t="s">
        <v>76</v>
      </c>
      <c r="D36" s="220"/>
      <c r="E36" s="74"/>
      <c r="F36" s="220"/>
      <c r="G36" s="220"/>
    </row>
    <row r="37" spans="1:7" ht="16.5" customHeight="1" x14ac:dyDescent="0.35">
      <c r="A37" s="18"/>
      <c r="B37" s="15" t="s">
        <v>74</v>
      </c>
      <c r="C37" s="92" t="s">
        <v>77</v>
      </c>
      <c r="D37" s="220"/>
      <c r="E37" s="106" t="s">
        <v>69</v>
      </c>
      <c r="F37" s="220"/>
      <c r="G37" s="83"/>
    </row>
    <row r="38" spans="1:7" ht="16.5" customHeight="1" x14ac:dyDescent="0.35">
      <c r="A38" s="18"/>
      <c r="B38" s="15" t="s">
        <v>74</v>
      </c>
      <c r="C38" s="92" t="s">
        <v>78</v>
      </c>
      <c r="D38" s="220"/>
      <c r="E38" s="106" t="s">
        <v>69</v>
      </c>
      <c r="F38" s="220"/>
      <c r="G38" s="83"/>
    </row>
    <row r="39" spans="1:7" ht="15.65" customHeight="1" x14ac:dyDescent="0.35">
      <c r="B39" s="15" t="s">
        <v>74</v>
      </c>
      <c r="C39" s="92" t="s">
        <v>79</v>
      </c>
      <c r="D39" s="220"/>
      <c r="E39" s="106" t="s">
        <v>360</v>
      </c>
      <c r="F39" s="220"/>
      <c r="G39" s="83"/>
    </row>
    <row r="40" spans="1:7" ht="18" customHeight="1" x14ac:dyDescent="0.35">
      <c r="B40" s="15" t="s">
        <v>74</v>
      </c>
      <c r="C40" s="92" t="s">
        <v>80</v>
      </c>
      <c r="D40" s="220"/>
      <c r="E40" s="106" t="s">
        <v>99</v>
      </c>
      <c r="F40" s="220"/>
      <c r="G40" s="83"/>
    </row>
    <row r="41" spans="1:7" ht="16" x14ac:dyDescent="0.35">
      <c r="B41" s="15" t="s">
        <v>74</v>
      </c>
      <c r="C41" s="93" t="s">
        <v>81</v>
      </c>
      <c r="D41" s="220"/>
      <c r="E41" s="106" t="s">
        <v>82</v>
      </c>
      <c r="F41" s="220"/>
      <c r="G41" s="83"/>
    </row>
    <row r="42" spans="1:7" ht="16" x14ac:dyDescent="0.35">
      <c r="B42" s="15" t="s">
        <v>74</v>
      </c>
      <c r="C42" s="92" t="s">
        <v>83</v>
      </c>
      <c r="D42" s="220"/>
      <c r="E42" s="106">
        <v>4</v>
      </c>
      <c r="F42" s="220"/>
      <c r="G42" s="83"/>
    </row>
    <row r="43" spans="1:7" ht="16" x14ac:dyDescent="0.35">
      <c r="B43" s="15" t="s">
        <v>74</v>
      </c>
      <c r="C43" s="92" t="s">
        <v>85</v>
      </c>
      <c r="D43" s="94"/>
      <c r="E43" s="106">
        <v>63</v>
      </c>
      <c r="F43" s="220"/>
      <c r="G43" s="95"/>
    </row>
    <row r="44" spans="1:7" ht="16" x14ac:dyDescent="0.35">
      <c r="B44" s="15" t="s">
        <v>74</v>
      </c>
      <c r="C44" s="96" t="s">
        <v>86</v>
      </c>
      <c r="D44" s="220"/>
      <c r="E44" s="112" t="s">
        <v>1332</v>
      </c>
      <c r="F44" s="81"/>
      <c r="G44" s="83"/>
    </row>
    <row r="45" spans="1:7" ht="16" x14ac:dyDescent="0.35">
      <c r="B45" s="15" t="s">
        <v>74</v>
      </c>
      <c r="C45" s="97" t="s">
        <v>87</v>
      </c>
      <c r="D45" s="220"/>
      <c r="E45" s="113">
        <v>8.1338048000000001</v>
      </c>
      <c r="F45" s="220"/>
      <c r="G45" s="83"/>
    </row>
    <row r="46" spans="1:7" ht="16.5" thickBot="1" x14ac:dyDescent="0.4">
      <c r="B46" s="15" t="s">
        <v>74</v>
      </c>
      <c r="C46" s="192" t="s">
        <v>88</v>
      </c>
      <c r="D46" s="75"/>
      <c r="E46" s="255" t="s">
        <v>1966</v>
      </c>
      <c r="F46" s="75"/>
      <c r="G46" s="119"/>
    </row>
    <row r="47" spans="1:7" s="20" customFormat="1" ht="16.5" thickBot="1" x14ac:dyDescent="0.4">
      <c r="A47" s="12"/>
      <c r="B47" s="15" t="s">
        <v>74</v>
      </c>
      <c r="C47" s="190" t="s">
        <v>89</v>
      </c>
      <c r="D47" s="75"/>
      <c r="E47" s="191"/>
      <c r="F47" s="75"/>
      <c r="G47" s="119"/>
    </row>
    <row r="48" spans="1:7" ht="15.65" customHeight="1" x14ac:dyDescent="0.35">
      <c r="B48" s="15" t="s">
        <v>74</v>
      </c>
      <c r="C48" s="92" t="s">
        <v>90</v>
      </c>
      <c r="D48" s="220"/>
      <c r="E48" s="106" t="s">
        <v>69</v>
      </c>
      <c r="F48" s="220"/>
      <c r="G48" s="83"/>
    </row>
    <row r="49" spans="1:7" s="18" customFormat="1" ht="16" x14ac:dyDescent="0.35">
      <c r="A49" s="12"/>
      <c r="B49" s="15"/>
      <c r="C49" s="92" t="s">
        <v>91</v>
      </c>
      <c r="D49" s="220"/>
      <c r="E49" s="106" t="s">
        <v>69</v>
      </c>
      <c r="F49" s="220"/>
      <c r="G49" s="83"/>
    </row>
    <row r="50" spans="1:7" s="18" customFormat="1" ht="15.65" customHeight="1" x14ac:dyDescent="0.35">
      <c r="A50" s="12"/>
      <c r="B50" s="15"/>
      <c r="C50" s="92" t="s">
        <v>92</v>
      </c>
      <c r="D50" s="220"/>
      <c r="E50" s="106" t="s">
        <v>69</v>
      </c>
      <c r="F50" s="220"/>
      <c r="G50" s="83"/>
    </row>
    <row r="51" spans="1:7" ht="16.5" thickBot="1" x14ac:dyDescent="0.4">
      <c r="B51" s="15"/>
      <c r="C51" s="117" t="s">
        <v>93</v>
      </c>
      <c r="D51" s="75"/>
      <c r="E51" s="118" t="s">
        <v>99</v>
      </c>
      <c r="F51" s="75"/>
      <c r="G51" s="119"/>
    </row>
    <row r="52" spans="1:7" ht="16.5" thickBot="1" x14ac:dyDescent="0.4">
      <c r="B52" s="15"/>
      <c r="C52" s="114" t="s">
        <v>94</v>
      </c>
      <c r="D52" s="115"/>
      <c r="E52" s="116">
        <f>SUM(E53:E56)</f>
        <v>1</v>
      </c>
      <c r="F52" s="115"/>
      <c r="G52" s="115"/>
    </row>
    <row r="53" spans="1:7" ht="16" x14ac:dyDescent="0.35">
      <c r="B53" s="15"/>
      <c r="C53" s="71" t="s">
        <v>95</v>
      </c>
      <c r="D53" s="220"/>
      <c r="E53" s="98">
        <f>COUNTIF('Part 2 - Disclosure checklist'!$D:$D,Lists!$K$4)/SUM(COUNTIF('Part 2 - Disclosure checklist'!$D:$D,"*EITI Reporting or systematically disclosed?*"),COUNTIF('Part 2 - Disclosure checklist'!$D:$D,Lists!$K$4),COUNTIF('Part 2 - Disclosure checklist'!$D:$D,Lists!$K$5),COUNTIF('Part 2 - Disclosure checklist'!$D:$D,Lists!$K$6),COUNTIF('Part 2 - Disclosure checklist'!$D:$D,Lists!$K$7))</f>
        <v>0.64150943396226412</v>
      </c>
      <c r="F53" s="220"/>
      <c r="G53" s="99" t="s">
        <v>96</v>
      </c>
    </row>
    <row r="54" spans="1:7" s="18" customFormat="1" ht="16" x14ac:dyDescent="0.35">
      <c r="B54" s="22"/>
      <c r="C54" s="71" t="s">
        <v>97</v>
      </c>
      <c r="D54" s="220"/>
      <c r="E54" s="98">
        <f>COUNTIF('Part 2 - Disclosure checklist'!$D:$D,Lists!$K$5)/SUM(COUNTIF('Part 2 - Disclosure checklist'!$D:$D,"*EITI Reporting or systematically disclosed?*"),COUNTIF('Part 2 - Disclosure checklist'!$D:$D,Lists!$K$4),COUNTIF('Part 2 - Disclosure checklist'!$D:$D,Lists!$K$5),COUNTIF('Part 2 - Disclosure checklist'!$D:$D,Lists!$K$6),COUNTIF('Part 2 - Disclosure checklist'!$D:$D,Lists!$K$7))</f>
        <v>0</v>
      </c>
      <c r="F54" s="220"/>
      <c r="G54" s="99" t="s">
        <v>96</v>
      </c>
    </row>
    <row r="55" spans="1:7" s="18" customFormat="1" ht="16" x14ac:dyDescent="0.35">
      <c r="A55" s="12"/>
      <c r="B55" s="15" t="s">
        <v>98</v>
      </c>
      <c r="C55" s="71" t="s">
        <v>99</v>
      </c>
      <c r="D55" s="220"/>
      <c r="E55" s="98">
        <f>COUNTIF('Part 2 - Disclosure checklist'!$D:$D,Lists!$K$6)/SUM(COUNTIF('Part 2 - Disclosure checklist'!$D:$D,"*EITI Reporting or systematically disclosed?*"),COUNTIF('Part 2 - Disclosure checklist'!$D:$D,Lists!$K$4),COUNTIF('Part 2 - Disclosure checklist'!$D:$D,Lists!$K$5),COUNTIF('Part 2 - Disclosure checklist'!$D:$D,Lists!$K$6),COUNTIF('Part 2 - Disclosure checklist'!$D:$D,Lists!$K$7))</f>
        <v>0.26415094339622641</v>
      </c>
      <c r="F55" s="220"/>
      <c r="G55" s="99" t="s">
        <v>96</v>
      </c>
    </row>
    <row r="56" spans="1:7" ht="15" customHeight="1" thickBot="1" x14ac:dyDescent="0.4">
      <c r="B56" s="15" t="s">
        <v>98</v>
      </c>
      <c r="C56" s="71" t="s">
        <v>100</v>
      </c>
      <c r="D56" s="220"/>
      <c r="E56" s="98">
        <f>COUNTIF('Part 2 - Disclosure checklist'!$D:$D,Lists!$K$7)/SUM(COUNTIF('Part 2 - Disclosure checklist'!$D:$D,"*EITI Reporting or systematically disclosed?*"),COUNTIF('Part 2 - Disclosure checklist'!$D:$D,Lists!$K$4),COUNTIF('Part 2 - Disclosure checklist'!$D:$D,Lists!$K$5),COUNTIF('Part 2 - Disclosure checklist'!$D:$D,Lists!$K$6),COUNTIF('Part 2 - Disclosure checklist'!$D:$D,Lists!$K$7))</f>
        <v>9.4339622641509441E-2</v>
      </c>
      <c r="F56" s="220"/>
      <c r="G56" s="99" t="s">
        <v>96</v>
      </c>
    </row>
    <row r="57" spans="1:7" ht="16.5" thickBot="1" x14ac:dyDescent="0.4">
      <c r="B57" s="15" t="s">
        <v>98</v>
      </c>
      <c r="C57" s="100" t="s">
        <v>101</v>
      </c>
      <c r="D57" s="101"/>
      <c r="E57" s="102"/>
      <c r="F57" s="101"/>
      <c r="G57" s="101"/>
    </row>
    <row r="58" spans="1:7" s="18" customFormat="1" ht="16" x14ac:dyDescent="0.35">
      <c r="A58" s="12"/>
      <c r="B58" s="15" t="s">
        <v>98</v>
      </c>
      <c r="C58" s="71" t="s">
        <v>102</v>
      </c>
      <c r="D58" s="220"/>
      <c r="E58" s="258" t="s">
        <v>1967</v>
      </c>
      <c r="F58" s="220"/>
      <c r="G58" s="72"/>
    </row>
    <row r="59" spans="1:7" ht="16" x14ac:dyDescent="0.35">
      <c r="B59" s="13"/>
      <c r="C59" s="71" t="s">
        <v>103</v>
      </c>
      <c r="D59" s="220"/>
      <c r="E59" s="258" t="s">
        <v>1968</v>
      </c>
      <c r="F59" s="220"/>
      <c r="G59" s="72"/>
    </row>
    <row r="60" spans="1:7" ht="16" x14ac:dyDescent="0.35">
      <c r="B60" s="13"/>
      <c r="C60" s="71" t="s">
        <v>104</v>
      </c>
      <c r="D60" s="220"/>
      <c r="E60" s="258" t="s">
        <v>1969</v>
      </c>
      <c r="F60" s="220"/>
      <c r="G60" s="72"/>
    </row>
    <row r="61" spans="1:7" ht="16.5" thickBot="1" x14ac:dyDescent="0.4">
      <c r="B61" s="13"/>
      <c r="C61" s="103"/>
      <c r="D61" s="75"/>
      <c r="E61" s="76"/>
      <c r="F61" s="75"/>
      <c r="G61" s="86"/>
    </row>
    <row r="62" spans="1:7" s="18" customFormat="1" ht="16.5" thickBot="1" x14ac:dyDescent="0.4">
      <c r="A62" s="12"/>
      <c r="B62" s="12"/>
      <c r="C62" s="406"/>
      <c r="D62" s="406"/>
      <c r="E62" s="406"/>
      <c r="F62" s="406"/>
      <c r="G62" s="406"/>
    </row>
    <row r="63" spans="1:7" s="26" customFormat="1" ht="15.5" thickBot="1" x14ac:dyDescent="0.4">
      <c r="A63" s="204"/>
      <c r="B63" s="227"/>
      <c r="C63" s="397" t="s">
        <v>33</v>
      </c>
      <c r="D63" s="398"/>
      <c r="E63" s="398"/>
      <c r="F63" s="398"/>
      <c r="G63" s="399"/>
    </row>
    <row r="64" spans="1:7" s="26" customFormat="1" ht="15.5" thickBot="1" x14ac:dyDescent="0.4">
      <c r="A64" s="204"/>
      <c r="B64" s="204"/>
      <c r="C64" s="397" t="s">
        <v>34</v>
      </c>
      <c r="D64" s="398"/>
      <c r="E64" s="398"/>
      <c r="F64" s="398"/>
      <c r="G64" s="399"/>
    </row>
    <row r="65" spans="2:7" s="26" customFormat="1" ht="15.5" thickBot="1" x14ac:dyDescent="0.4">
      <c r="B65" s="204"/>
      <c r="C65" s="407"/>
      <c r="D65" s="407"/>
      <c r="E65" s="407"/>
      <c r="F65" s="407"/>
      <c r="G65" s="407"/>
    </row>
    <row r="66" spans="2:7" s="26" customFormat="1" ht="18.75" customHeight="1" x14ac:dyDescent="0.35">
      <c r="B66" s="204"/>
      <c r="C66" s="408" t="s">
        <v>35</v>
      </c>
      <c r="D66" s="408"/>
      <c r="E66" s="408"/>
      <c r="F66" s="408"/>
      <c r="G66" s="408"/>
    </row>
    <row r="67" spans="2:7" s="26" customFormat="1" ht="15" x14ac:dyDescent="0.35">
      <c r="B67" s="204"/>
      <c r="C67" s="392" t="s">
        <v>36</v>
      </c>
      <c r="D67" s="392"/>
      <c r="E67" s="392"/>
      <c r="F67" s="392"/>
      <c r="G67" s="392"/>
    </row>
    <row r="68" spans="2:7" s="26" customFormat="1" ht="15" x14ac:dyDescent="0.35">
      <c r="B68" s="220" t="s">
        <v>37</v>
      </c>
      <c r="C68" s="401" t="s">
        <v>38</v>
      </c>
      <c r="D68" s="401"/>
      <c r="E68" s="401"/>
      <c r="F68" s="401"/>
      <c r="G68" s="401"/>
    </row>
    <row r="69" spans="2:7" ht="16" x14ac:dyDescent="0.35">
      <c r="B69" s="13"/>
      <c r="C69" s="16"/>
      <c r="D69" s="15"/>
      <c r="E69" s="16"/>
      <c r="F69" s="15"/>
      <c r="G69" s="15"/>
    </row>
    <row r="70" spans="2:7" ht="15" customHeight="1" x14ac:dyDescent="0.35">
      <c r="B70" s="13"/>
      <c r="C70" s="14"/>
      <c r="D70" s="14"/>
      <c r="E70" s="14"/>
      <c r="F70" s="14"/>
      <c r="G70" s="13"/>
    </row>
    <row r="71" spans="2:7" ht="15" customHeight="1" x14ac:dyDescent="0.35">
      <c r="C71" s="13"/>
      <c r="D71" s="13"/>
      <c r="E71" s="13"/>
      <c r="F71" s="13"/>
      <c r="G71" s="13"/>
    </row>
    <row r="72" spans="2:7" ht="16" x14ac:dyDescent="0.35">
      <c r="C72" s="411"/>
      <c r="D72" s="411"/>
      <c r="E72" s="411"/>
      <c r="F72" s="411"/>
      <c r="G72" s="411"/>
    </row>
    <row r="73" spans="2:7" ht="16" x14ac:dyDescent="0.35">
      <c r="C73" s="411"/>
      <c r="D73" s="411"/>
      <c r="E73" s="411"/>
      <c r="F73" s="411"/>
      <c r="G73" s="411"/>
    </row>
    <row r="74" spans="2:7" ht="18.75" customHeight="1" x14ac:dyDescent="0.35">
      <c r="C74" s="411"/>
      <c r="D74" s="411"/>
      <c r="E74" s="411"/>
      <c r="F74" s="411"/>
      <c r="G74" s="411"/>
    </row>
    <row r="75" spans="2:7" ht="16" x14ac:dyDescent="0.35">
      <c r="C75" s="411"/>
      <c r="D75" s="411"/>
      <c r="E75" s="411"/>
      <c r="F75" s="411"/>
      <c r="G75" s="411"/>
    </row>
    <row r="76" spans="2:7" ht="16" x14ac:dyDescent="0.35">
      <c r="C76" s="14"/>
      <c r="D76" s="14"/>
      <c r="E76" s="14"/>
      <c r="F76" s="14"/>
      <c r="G76" s="13"/>
    </row>
    <row r="77" spans="2:7" ht="16" x14ac:dyDescent="0.35">
      <c r="C77" s="410"/>
      <c r="D77" s="410"/>
      <c r="E77" s="410"/>
      <c r="F77" s="13"/>
      <c r="G77" s="13"/>
    </row>
    <row r="78" spans="2:7" ht="16" x14ac:dyDescent="0.35">
      <c r="C78" s="410"/>
      <c r="D78" s="410"/>
      <c r="E78" s="410"/>
      <c r="F78" s="13"/>
      <c r="G78" s="13"/>
    </row>
    <row r="79" spans="2:7" ht="16" x14ac:dyDescent="0.35">
      <c r="C79" s="13"/>
      <c r="D79" s="13"/>
      <c r="E79" s="13"/>
      <c r="F79" s="13"/>
      <c r="G79" s="13"/>
    </row>
    <row r="80" spans="2:7" ht="16" x14ac:dyDescent="0.35"/>
    <row r="81" ht="16" x14ac:dyDescent="0.35"/>
    <row r="82" ht="16" x14ac:dyDescent="0.35"/>
    <row r="83" ht="16" x14ac:dyDescent="0.35"/>
    <row r="84" ht="16" x14ac:dyDescent="0.35"/>
    <row r="85" ht="16" x14ac:dyDescent="0.35"/>
    <row r="86" ht="16" x14ac:dyDescent="0.35"/>
    <row r="87" ht="16" x14ac:dyDescent="0.35"/>
    <row r="88" ht="16" x14ac:dyDescent="0.35"/>
    <row r="89" ht="16" x14ac:dyDescent="0.35"/>
    <row r="90" ht="16" x14ac:dyDescent="0.35"/>
    <row r="91" ht="16" x14ac:dyDescent="0.35"/>
    <row r="92" ht="16" x14ac:dyDescent="0.35"/>
    <row r="93" ht="16" x14ac:dyDescent="0.35"/>
    <row r="94" ht="16" x14ac:dyDescent="0.35"/>
    <row r="95" ht="16" x14ac:dyDescent="0.35"/>
  </sheetData>
  <sheetProtection selectLockedCells="1"/>
  <dataConsolidate/>
  <mergeCells count="19">
    <mergeCell ref="C78:E78"/>
    <mergeCell ref="C72:G72"/>
    <mergeCell ref="C73:G73"/>
    <mergeCell ref="C74:G74"/>
    <mergeCell ref="C75:G75"/>
    <mergeCell ref="C77:E77"/>
    <mergeCell ref="C68:G68"/>
    <mergeCell ref="C2:G2"/>
    <mergeCell ref="C3:G3"/>
    <mergeCell ref="C4:G4"/>
    <mergeCell ref="C5:G5"/>
    <mergeCell ref="C6:G6"/>
    <mergeCell ref="C64:G64"/>
    <mergeCell ref="C67:G67"/>
    <mergeCell ref="C63:G63"/>
    <mergeCell ref="C62:G62"/>
    <mergeCell ref="C65:G65"/>
    <mergeCell ref="C66:G66"/>
    <mergeCell ref="C7:G7"/>
  </mergeCells>
  <dataValidations xWindow="1195" yWindow="633" count="17">
    <dataValidation type="date" allowBlank="1" showInputMessage="1" showErrorMessage="1" errorTitle="Incorrect format" error="Please revise information according to specified format" promptTitle="Input date in specific format" prompt="YYYY-MM-DD" sqref="E19:E20 E24 E27 E30" xr:uid="{F8800322-AA7E-4331-9E06-6D5947305C1D}">
      <formula1>36161</formula1>
      <formula2>47848</formula2>
    </dataValidation>
    <dataValidation allowBlank="1" showInputMessage="1" showErrorMessage="1" promptTitle="EITI Report URL" prompt="Please insert direct URL to EITI Report (or report folder)." sqref="E25" xr:uid="{C65CA56D-377E-4702-A9BF-B225A66D02F6}"/>
    <dataValidation allowBlank="1" showInputMessage="1" showErrorMessage="1" promptTitle="Entity name" prompt="Insert name of the organisation, company, or government agency here" sqref="E23" xr:uid="{00000000-0002-0000-0100-000004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5000000}">
      <formula1>0</formula1>
      <formula2>9999999999999990000</formula2>
    </dataValidation>
    <dataValidation allowBlank="1" showInputMessage="1" showErrorMessage="1" promptTitle="URL" prompt="Please insert direct URL to the reference document" sqref="E34 E46" xr:uid="{4D2ABA4E-F97B-4744-98AC-EC39576AE8B7}"/>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5DD73E25-8898-41B4-B745-2A92CCEC7068}">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C821FEFA-DFCF-40D8-8246-EB0F476E2C8B}"/>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93883956-635E-425A-8EDF-4B4BB66068B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48F7CDB2-1CCA-4F17-A500-C0810AED8199}"/>
    <dataValidation type="whole" operator="greaterThanOrEqual" allowBlank="1" showInputMessage="1" showErrorMessage="1" errorTitle="Number" error="Please input a number in this cell" sqref="E42:E43" xr:uid="{BE4C30A4-913A-424A-83E0-F3633D1BE779}">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E192EF1E-9B5F-4EB1-BF02-36F681E971D7}">
      <formula1>Reporting_options_list</formula1>
    </dataValidation>
    <dataValidation allowBlank="1" showInputMessage="1" showErrorMessage="1" promptTitle="URL" prompt="Please input URL" sqref="E31" xr:uid="{97B8CAB1-C726-4263-96E6-64E40EFEF989}"/>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869B1086-07A8-49CE-958C-F3E4AEAB592F}">
      <formula1>#REF!</formula1>
    </dataValidation>
    <dataValidation type="whole" showInputMessage="1" showErrorMessage="1" sqref="F1 D14:D61 G18 E21:G21 E15:E18 E32:G32 E35:G36 E47 C33:C68 F8:F61 G1:G2 D61:G61 C1:C31 D8:G13 D1:E2 F69:F1048576 E52:G57" xr:uid="{D09E7034-0A68-488C-8B6C-257C98242EEB}">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F764E781-2310-491A-86D6-C1AC29AAD5FA}"/>
    <dataValidation showInputMessage="1" showErrorMessage="1" sqref="C32" xr:uid="{3B195440-C157-4A9A-897D-85E53B314DB4}"/>
    <dataValidation type="list" allowBlank="1" showInputMessage="1" showErrorMessage="1" promptTitle="Choose from drop-down menu" prompt="Please select the relevant country from the drop-down menu" sqref="E14" xr:uid="{7A7F03FD-8067-4877-809A-FAAEC191674A}">
      <formula1>Countries_list</formula1>
    </dataValidation>
  </dataValidations>
  <hyperlinks>
    <hyperlink ref="C44" r:id="rId1" display="Reporting currency (ISO-4217)" xr:uid="{3F918DE8-E6E1-4830-805E-96AFBEFB916F}"/>
    <hyperlink ref="C47" r:id="rId2" location="r4-7" xr:uid="{51DB007D-E0B5-4FA0-A7A5-53C533F157EC}"/>
    <hyperlink ref="C7" r:id="rId3" xr:uid="{629C1DD5-0578-447B-BEDB-44D5374C75B4}"/>
    <hyperlink ref="C32" r:id="rId4" location="r7-2" display="Public debate (Requirement 7.1)" xr:uid="{00000000-0004-0000-0200-000026000000}"/>
  </hyperlinks>
  <pageMargins left="0.25" right="0.25" top="0.75" bottom="0.75" header="0.3" footer="0.3"/>
  <pageSetup paperSize="8" fitToHeight="0" orientation="landscape" horizontalDpi="2400" verticalDpi="2400" r:id="rId5"/>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9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08"/>
  <sheetViews>
    <sheetView showGridLines="0" topLeftCell="A101" zoomScale="55" zoomScaleNormal="55" zoomScaleSheetLayoutView="70" workbookViewId="0">
      <selection activeCell="D116" sqref="D116"/>
    </sheetView>
  </sheetViews>
  <sheetFormatPr defaultColWidth="4" defaultRowHeight="24" customHeight="1" x14ac:dyDescent="0.35"/>
  <cols>
    <col min="1" max="1" width="4" style="12"/>
    <col min="2" max="2" width="56.54296875" style="12" customWidth="1"/>
    <col min="3" max="3" width="4" style="12"/>
    <col min="4" max="4" width="50.54296875" style="12" customWidth="1"/>
    <col min="5" max="5" width="5.453125" style="12" customWidth="1"/>
    <col min="6" max="6" width="50.54296875" style="12" customWidth="1"/>
    <col min="7" max="7" width="4" style="12"/>
    <col min="8" max="8" width="53.81640625" style="12" customWidth="1"/>
    <col min="9" max="9" width="4" style="12"/>
    <col min="10" max="10" width="18.26953125" style="12" bestFit="1" customWidth="1"/>
    <col min="11" max="11" width="7.7265625" style="12" bestFit="1" customWidth="1"/>
    <col min="12" max="13" width="9.54296875" style="12" bestFit="1" customWidth="1"/>
    <col min="14" max="14" width="15.26953125" style="12" bestFit="1" customWidth="1"/>
    <col min="15" max="15" width="4" style="12"/>
    <col min="16" max="16" width="42" style="12" bestFit="1" customWidth="1"/>
    <col min="17" max="16384" width="4" style="12"/>
  </cols>
  <sheetData>
    <row r="1" spans="1:16" ht="16" x14ac:dyDescent="0.35">
      <c r="A1" s="13"/>
      <c r="I1" s="13"/>
    </row>
    <row r="2" spans="1:16" s="26" customFormat="1" ht="15" x14ac:dyDescent="0.35">
      <c r="A2" s="227"/>
      <c r="B2" s="50" t="s">
        <v>105</v>
      </c>
      <c r="C2" s="50"/>
      <c r="D2" s="50"/>
      <c r="E2" s="50"/>
      <c r="F2" s="50"/>
      <c r="G2" s="50"/>
      <c r="H2" s="50"/>
      <c r="I2" s="227"/>
      <c r="J2" s="204"/>
      <c r="K2" s="204"/>
      <c r="L2" s="204"/>
      <c r="M2" s="204"/>
      <c r="N2" s="204"/>
      <c r="O2" s="204"/>
      <c r="P2" s="204"/>
    </row>
    <row r="3" spans="1:16" s="182" customFormat="1" ht="22.5" x14ac:dyDescent="0.35">
      <c r="A3" s="181"/>
      <c r="B3" s="403" t="s">
        <v>40</v>
      </c>
      <c r="C3" s="403"/>
      <c r="D3" s="403"/>
      <c r="E3" s="403"/>
      <c r="F3" s="403"/>
      <c r="G3" s="403"/>
      <c r="H3" s="403"/>
      <c r="I3" s="181"/>
    </row>
    <row r="4" spans="1:16" s="26" customFormat="1" ht="17.149999999999999" customHeight="1" x14ac:dyDescent="0.35">
      <c r="A4" s="227"/>
      <c r="B4" s="412" t="s">
        <v>106</v>
      </c>
      <c r="C4" s="412"/>
      <c r="D4" s="412"/>
      <c r="E4" s="412"/>
      <c r="F4" s="412"/>
      <c r="G4" s="412"/>
      <c r="H4" s="412"/>
      <c r="I4" s="227"/>
      <c r="J4" s="204"/>
      <c r="K4" s="204"/>
      <c r="L4" s="204"/>
      <c r="M4" s="204"/>
      <c r="N4" s="204"/>
      <c r="O4" s="204"/>
      <c r="P4" s="204"/>
    </row>
    <row r="5" spans="1:16" s="26" customFormat="1" ht="15" x14ac:dyDescent="0.35">
      <c r="A5" s="227"/>
      <c r="B5" s="405" t="s">
        <v>107</v>
      </c>
      <c r="C5" s="405"/>
      <c r="D5" s="405"/>
      <c r="E5" s="405"/>
      <c r="F5" s="405"/>
      <c r="G5" s="405"/>
      <c r="H5" s="405"/>
      <c r="I5" s="227"/>
      <c r="J5" s="204"/>
      <c r="K5" s="204"/>
      <c r="L5" s="204"/>
      <c r="M5" s="204"/>
      <c r="N5" s="204"/>
      <c r="O5" s="204"/>
      <c r="P5" s="204"/>
    </row>
    <row r="6" spans="1:16" s="26" customFormat="1" ht="15" x14ac:dyDescent="0.4">
      <c r="A6" s="227"/>
      <c r="B6" s="405" t="s">
        <v>108</v>
      </c>
      <c r="C6" s="405"/>
      <c r="D6" s="405"/>
      <c r="E6" s="405"/>
      <c r="F6" s="405"/>
      <c r="G6" s="405"/>
      <c r="H6" s="405"/>
      <c r="I6" s="227"/>
      <c r="J6" s="204"/>
      <c r="K6" s="204"/>
      <c r="L6" s="204"/>
      <c r="M6" s="204"/>
      <c r="N6" s="204"/>
      <c r="O6" s="204"/>
      <c r="P6" s="23"/>
    </row>
    <row r="7" spans="1:16" s="26" customFormat="1" ht="15" x14ac:dyDescent="0.35">
      <c r="A7" s="227"/>
      <c r="B7" s="405" t="s">
        <v>109</v>
      </c>
      <c r="C7" s="405"/>
      <c r="D7" s="405"/>
      <c r="E7" s="405"/>
      <c r="F7" s="405"/>
      <c r="G7" s="405"/>
      <c r="H7" s="405"/>
      <c r="I7" s="227"/>
      <c r="J7" s="204"/>
      <c r="K7" s="204"/>
      <c r="L7" s="204"/>
      <c r="M7" s="204"/>
      <c r="N7" s="204"/>
      <c r="O7" s="204"/>
      <c r="P7" s="204"/>
    </row>
    <row r="8" spans="1:16" s="26" customFormat="1" ht="17.149999999999999" customHeight="1" x14ac:dyDescent="0.35">
      <c r="A8" s="227"/>
      <c r="B8" s="405" t="s">
        <v>110</v>
      </c>
      <c r="C8" s="405"/>
      <c r="D8" s="405"/>
      <c r="E8" s="405"/>
      <c r="F8" s="405"/>
      <c r="G8" s="405"/>
      <c r="H8" s="405"/>
      <c r="I8" s="227"/>
      <c r="J8" s="204"/>
      <c r="K8" s="204"/>
      <c r="L8" s="204"/>
      <c r="M8" s="204"/>
      <c r="N8" s="204"/>
      <c r="O8" s="204"/>
      <c r="P8" s="204"/>
    </row>
    <row r="9" spans="1:16" s="26" customFormat="1" ht="15" customHeight="1" x14ac:dyDescent="0.4">
      <c r="A9" s="227"/>
      <c r="B9" s="417" t="s">
        <v>111</v>
      </c>
      <c r="C9" s="417"/>
      <c r="D9" s="417"/>
      <c r="E9" s="417"/>
      <c r="F9" s="417"/>
      <c r="G9" s="417"/>
      <c r="H9" s="417"/>
      <c r="I9" s="227"/>
      <c r="J9" s="204"/>
      <c r="K9" s="204"/>
      <c r="L9" s="204"/>
      <c r="M9" s="204"/>
      <c r="N9" s="204"/>
      <c r="O9" s="204"/>
      <c r="P9" s="204"/>
    </row>
    <row r="10" spans="1:16" s="26" customFormat="1" ht="15" customHeight="1" x14ac:dyDescent="0.4">
      <c r="A10" s="227"/>
      <c r="B10" s="204"/>
      <c r="C10" s="204"/>
      <c r="D10" s="204"/>
      <c r="E10" s="120"/>
      <c r="F10" s="120"/>
      <c r="G10" s="120"/>
      <c r="H10" s="120"/>
      <c r="I10" s="227"/>
      <c r="J10" s="204"/>
      <c r="K10" s="204"/>
      <c r="L10" s="204"/>
      <c r="M10" s="204"/>
      <c r="N10" s="204"/>
      <c r="O10" s="204"/>
      <c r="P10" s="204"/>
    </row>
    <row r="11" spans="1:16" s="26" customFormat="1" ht="16" x14ac:dyDescent="0.35">
      <c r="A11" s="227"/>
      <c r="B11" s="54" t="s">
        <v>45</v>
      </c>
      <c r="C11" s="233"/>
      <c r="D11" s="31" t="s">
        <v>46</v>
      </c>
      <c r="E11" s="233"/>
      <c r="F11" s="32" t="s">
        <v>21</v>
      </c>
      <c r="G11" s="13"/>
      <c r="H11" s="227"/>
      <c r="I11" s="227"/>
      <c r="J11" s="204"/>
      <c r="K11" s="204"/>
      <c r="L11" s="204"/>
      <c r="M11" s="204"/>
      <c r="N11" s="204"/>
      <c r="O11" s="204"/>
      <c r="P11" s="204"/>
    </row>
    <row r="12" spans="1:16" s="26" customFormat="1" ht="15" x14ac:dyDescent="0.35">
      <c r="A12" s="227"/>
      <c r="B12" s="204"/>
      <c r="C12" s="204"/>
      <c r="D12" s="204"/>
      <c r="E12" s="204"/>
      <c r="F12" s="204"/>
      <c r="G12" s="204"/>
      <c r="H12" s="204"/>
      <c r="I12" s="227"/>
      <c r="J12" s="204"/>
      <c r="K12" s="204"/>
      <c r="L12" s="204"/>
      <c r="M12" s="204"/>
      <c r="N12" s="204"/>
      <c r="O12" s="204"/>
      <c r="P12" s="204"/>
    </row>
    <row r="13" spans="1:16" s="182" customFormat="1" ht="22.5" x14ac:dyDescent="0.35">
      <c r="A13" s="181"/>
      <c r="B13" s="24" t="s">
        <v>112</v>
      </c>
      <c r="C13" s="181"/>
      <c r="D13" s="183"/>
      <c r="E13" s="181"/>
      <c r="F13" s="183"/>
      <c r="G13" s="181"/>
      <c r="H13" s="181"/>
      <c r="I13" s="181"/>
    </row>
    <row r="14" spans="1:16" s="26" customFormat="1" ht="15" x14ac:dyDescent="0.35">
      <c r="A14" s="227"/>
      <c r="B14" s="38" t="s">
        <v>113</v>
      </c>
      <c r="C14" s="227"/>
      <c r="D14" s="38"/>
      <c r="E14" s="227"/>
      <c r="F14" s="38"/>
      <c r="G14" s="227"/>
      <c r="H14" s="227"/>
      <c r="I14" s="227"/>
      <c r="J14" s="204"/>
      <c r="K14" s="204"/>
      <c r="L14" s="204"/>
      <c r="M14" s="204"/>
      <c r="N14" s="204"/>
      <c r="O14" s="204"/>
      <c r="P14" s="204"/>
    </row>
    <row r="15" spans="1:16" s="26" customFormat="1" ht="15" x14ac:dyDescent="0.35">
      <c r="A15" s="227"/>
      <c r="B15" s="40"/>
      <c r="C15" s="227"/>
      <c r="D15" s="121"/>
      <c r="E15" s="227"/>
      <c r="F15" s="121"/>
      <c r="G15" s="227"/>
      <c r="H15" s="227"/>
      <c r="I15" s="227"/>
      <c r="J15" s="204"/>
      <c r="K15" s="204"/>
      <c r="L15" s="204"/>
      <c r="M15" s="204"/>
      <c r="N15" s="204"/>
      <c r="O15" s="204"/>
      <c r="P15" s="204"/>
    </row>
    <row r="16" spans="1:16" s="202" customFormat="1" ht="19" x14ac:dyDescent="0.35">
      <c r="A16" s="199"/>
      <c r="B16" s="200" t="s">
        <v>114</v>
      </c>
      <c r="C16" s="199"/>
      <c r="D16" s="200" t="s">
        <v>115</v>
      </c>
      <c r="E16" s="199"/>
      <c r="F16" s="200" t="s">
        <v>116</v>
      </c>
      <c r="G16" s="199"/>
      <c r="H16" s="201" t="s">
        <v>117</v>
      </c>
      <c r="I16" s="199"/>
    </row>
    <row r="17" spans="1:16" s="26" customFormat="1" ht="32.25" customHeight="1" x14ac:dyDescent="0.35">
      <c r="A17" s="227"/>
      <c r="B17" s="122" t="s">
        <v>118</v>
      </c>
      <c r="C17" s="227"/>
      <c r="D17" s="123"/>
      <c r="E17" s="227"/>
      <c r="F17" s="123"/>
      <c r="G17" s="227"/>
      <c r="H17" s="238"/>
      <c r="I17" s="227"/>
      <c r="J17" s="204"/>
      <c r="K17" s="204"/>
      <c r="L17" s="204"/>
      <c r="M17" s="204"/>
      <c r="N17" s="204"/>
      <c r="O17" s="204"/>
      <c r="P17" s="204"/>
    </row>
    <row r="18" spans="1:16" s="26" customFormat="1" ht="15" x14ac:dyDescent="0.35">
      <c r="A18" s="227"/>
      <c r="B18" s="124" t="s">
        <v>119</v>
      </c>
      <c r="C18" s="227"/>
      <c r="D18" s="125"/>
      <c r="E18" s="227"/>
      <c r="F18" s="125"/>
      <c r="G18" s="227"/>
      <c r="H18" s="239"/>
      <c r="I18" s="227"/>
      <c r="J18" s="204"/>
      <c r="K18" s="204"/>
      <c r="L18" s="204"/>
      <c r="M18" s="204"/>
      <c r="N18" s="204"/>
      <c r="O18" s="204"/>
      <c r="P18" s="204"/>
    </row>
    <row r="19" spans="1:16" s="26" customFormat="1" ht="15" x14ac:dyDescent="0.35">
      <c r="A19" s="227"/>
      <c r="B19" s="126" t="s">
        <v>120</v>
      </c>
      <c r="C19" s="227"/>
      <c r="D19" s="259" t="s">
        <v>402</v>
      </c>
      <c r="E19" s="227"/>
      <c r="F19" s="269" t="s">
        <v>1970</v>
      </c>
      <c r="G19" s="227"/>
      <c r="H19" s="239"/>
      <c r="I19" s="227"/>
      <c r="J19" s="204"/>
      <c r="K19" s="204"/>
      <c r="L19" s="204"/>
      <c r="M19" s="204"/>
      <c r="N19" s="204"/>
      <c r="O19" s="204"/>
      <c r="P19" s="204"/>
    </row>
    <row r="20" spans="1:16" s="26" customFormat="1" ht="28" x14ac:dyDescent="0.35">
      <c r="A20" s="227"/>
      <c r="B20" s="126" t="s">
        <v>121</v>
      </c>
      <c r="C20" s="227"/>
      <c r="D20" s="259" t="s">
        <v>402</v>
      </c>
      <c r="E20" s="227"/>
      <c r="F20" s="269" t="s">
        <v>1971</v>
      </c>
      <c r="G20" s="227"/>
      <c r="H20" s="239"/>
      <c r="I20" s="227"/>
      <c r="J20" s="204"/>
      <c r="K20" s="204"/>
      <c r="L20" s="204"/>
      <c r="M20" s="204"/>
      <c r="N20" s="204"/>
      <c r="O20" s="204"/>
      <c r="P20" s="204"/>
    </row>
    <row r="21" spans="1:16" s="26" customFormat="1" ht="28" x14ac:dyDescent="0.35">
      <c r="A21" s="227"/>
      <c r="B21" s="126" t="s">
        <v>122</v>
      </c>
      <c r="C21" s="227"/>
      <c r="D21" s="259" t="s">
        <v>402</v>
      </c>
      <c r="E21" s="227"/>
      <c r="F21" s="269" t="s">
        <v>1972</v>
      </c>
      <c r="G21" s="227"/>
      <c r="H21" s="239"/>
      <c r="I21" s="227"/>
      <c r="J21" s="204"/>
      <c r="K21" s="204"/>
      <c r="L21" s="204"/>
      <c r="M21" s="204"/>
      <c r="N21" s="204"/>
      <c r="O21" s="204"/>
      <c r="P21" s="204"/>
    </row>
    <row r="22" spans="1:16" s="26" customFormat="1" ht="28" x14ac:dyDescent="0.35">
      <c r="A22" s="227"/>
      <c r="B22" s="127" t="s">
        <v>123</v>
      </c>
      <c r="C22" s="227"/>
      <c r="D22" s="260" t="s">
        <v>402</v>
      </c>
      <c r="E22" s="227"/>
      <c r="F22" s="269" t="s">
        <v>1973</v>
      </c>
      <c r="G22" s="227"/>
      <c r="H22" s="240"/>
      <c r="I22" s="227"/>
      <c r="J22" s="204"/>
      <c r="K22" s="204"/>
      <c r="L22" s="204"/>
      <c r="M22" s="204"/>
      <c r="N22" s="204"/>
      <c r="O22" s="204"/>
      <c r="P22" s="204"/>
    </row>
    <row r="23" spans="1:16" s="26" customFormat="1" ht="15" x14ac:dyDescent="0.35">
      <c r="A23" s="227"/>
      <c r="B23" s="40"/>
      <c r="C23" s="227"/>
      <c r="D23" s="121"/>
      <c r="E23" s="227"/>
      <c r="F23" s="121"/>
      <c r="G23" s="227"/>
      <c r="H23" s="227"/>
      <c r="I23" s="227"/>
      <c r="J23" s="204"/>
      <c r="K23" s="204"/>
      <c r="L23" s="204"/>
      <c r="M23" s="204"/>
      <c r="N23" s="204"/>
      <c r="O23" s="204"/>
      <c r="P23" s="204"/>
    </row>
    <row r="24" spans="1:16" s="26" customFormat="1" ht="15" x14ac:dyDescent="0.35">
      <c r="A24" s="227"/>
      <c r="B24" s="122" t="s">
        <v>124</v>
      </c>
      <c r="C24" s="227"/>
      <c r="D24" s="123"/>
      <c r="E24" s="227"/>
      <c r="F24" s="123"/>
      <c r="G24" s="227"/>
      <c r="H24" s="238"/>
      <c r="I24" s="227"/>
      <c r="J24" s="204"/>
      <c r="K24" s="204"/>
      <c r="L24" s="204"/>
      <c r="M24" s="204"/>
      <c r="N24" s="204"/>
      <c r="O24" s="204"/>
      <c r="P24" s="204"/>
    </row>
    <row r="25" spans="1:16" s="26" customFormat="1" ht="15" x14ac:dyDescent="0.35">
      <c r="A25" s="227"/>
      <c r="B25" s="124" t="s">
        <v>119</v>
      </c>
      <c r="C25" s="227"/>
      <c r="D25" s="125"/>
      <c r="E25" s="227"/>
      <c r="F25" s="125"/>
      <c r="G25" s="227"/>
      <c r="H25" s="239"/>
      <c r="I25" s="227"/>
      <c r="J25" s="204"/>
      <c r="K25" s="204"/>
      <c r="L25" s="204"/>
      <c r="M25" s="204"/>
      <c r="N25" s="204"/>
      <c r="O25" s="204"/>
      <c r="P25" s="204"/>
    </row>
    <row r="26" spans="1:16" s="26" customFormat="1" ht="15" x14ac:dyDescent="0.35">
      <c r="A26" s="227"/>
      <c r="B26" s="126" t="s">
        <v>125</v>
      </c>
      <c r="C26" s="227"/>
      <c r="D26" s="265" t="s">
        <v>402</v>
      </c>
      <c r="E26" s="267"/>
      <c r="F26" s="269" t="s">
        <v>1975</v>
      </c>
      <c r="G26" s="267"/>
      <c r="H26" s="266"/>
      <c r="I26" s="227"/>
      <c r="J26" s="204"/>
      <c r="K26" s="204"/>
      <c r="L26" s="204"/>
      <c r="M26" s="204"/>
      <c r="N26" s="204"/>
      <c r="O26" s="204"/>
      <c r="P26" s="204"/>
    </row>
    <row r="27" spans="1:16" s="26" customFormat="1" ht="42" x14ac:dyDescent="0.35">
      <c r="A27" s="241"/>
      <c r="B27" s="128" t="s">
        <v>127</v>
      </c>
      <c r="C27" s="242"/>
      <c r="D27" s="265" t="s">
        <v>402</v>
      </c>
      <c r="E27" s="267"/>
      <c r="F27" s="269" t="s">
        <v>1977</v>
      </c>
      <c r="G27" s="267"/>
      <c r="H27" s="266" t="s">
        <v>1978</v>
      </c>
      <c r="I27" s="227"/>
      <c r="J27" s="204"/>
      <c r="K27" s="204"/>
      <c r="L27" s="204"/>
      <c r="M27" s="204"/>
      <c r="N27" s="204"/>
      <c r="O27" s="204"/>
      <c r="P27" s="204"/>
    </row>
    <row r="28" spans="1:16" s="26" customFormat="1" ht="28" x14ac:dyDescent="0.35">
      <c r="A28" s="227"/>
      <c r="B28" s="126" t="s">
        <v>128</v>
      </c>
      <c r="C28" s="227"/>
      <c r="D28" s="265" t="s">
        <v>402</v>
      </c>
      <c r="E28" s="267"/>
      <c r="F28" s="269" t="s">
        <v>1979</v>
      </c>
      <c r="G28" s="267"/>
      <c r="H28" s="266"/>
      <c r="I28" s="227"/>
      <c r="J28" s="204"/>
      <c r="K28" s="204"/>
      <c r="L28" s="204"/>
      <c r="M28" s="204"/>
      <c r="N28" s="204"/>
      <c r="O28" s="204"/>
      <c r="P28" s="204"/>
    </row>
    <row r="29" spans="1:16" s="26" customFormat="1" ht="75" x14ac:dyDescent="0.35">
      <c r="A29" s="227"/>
      <c r="B29" s="129" t="s">
        <v>127</v>
      </c>
      <c r="C29" s="242"/>
      <c r="D29" s="265" t="s">
        <v>100</v>
      </c>
      <c r="E29" s="267"/>
      <c r="F29" s="265" t="s">
        <v>1980</v>
      </c>
      <c r="G29" s="267"/>
      <c r="H29" s="268" t="s">
        <v>1981</v>
      </c>
      <c r="I29" s="227"/>
      <c r="J29" s="204"/>
      <c r="K29" s="204"/>
      <c r="L29" s="204"/>
      <c r="M29" s="204"/>
      <c r="N29" s="204"/>
      <c r="O29" s="204"/>
      <c r="P29" s="204"/>
    </row>
    <row r="30" spans="1:16" s="26" customFormat="1" ht="90" x14ac:dyDescent="0.35">
      <c r="A30" s="227"/>
      <c r="B30" s="126" t="s">
        <v>129</v>
      </c>
      <c r="C30" s="227"/>
      <c r="D30" s="265" t="s">
        <v>402</v>
      </c>
      <c r="E30" s="267"/>
      <c r="F30" s="269" t="s">
        <v>1982</v>
      </c>
      <c r="G30" s="267"/>
      <c r="H30" s="268" t="s">
        <v>1983</v>
      </c>
      <c r="I30" s="227"/>
      <c r="J30" s="204"/>
      <c r="K30" s="204"/>
      <c r="L30" s="204"/>
      <c r="M30" s="204"/>
      <c r="N30" s="204"/>
      <c r="O30" s="204"/>
      <c r="P30" s="204"/>
    </row>
    <row r="31" spans="1:16" s="26" customFormat="1" ht="75" x14ac:dyDescent="0.35">
      <c r="A31" s="227"/>
      <c r="B31" s="130" t="s">
        <v>130</v>
      </c>
      <c r="C31" s="242"/>
      <c r="D31" s="298">
        <v>278</v>
      </c>
      <c r="E31" s="227"/>
      <c r="F31" s="150" t="s">
        <v>1984</v>
      </c>
      <c r="G31" s="227"/>
      <c r="H31" s="239"/>
      <c r="I31" s="227"/>
      <c r="J31" s="204"/>
      <c r="K31" s="204"/>
      <c r="L31" s="204"/>
      <c r="M31" s="204"/>
      <c r="N31" s="204"/>
      <c r="O31" s="204"/>
      <c r="P31" s="204"/>
    </row>
    <row r="32" spans="1:16" s="26" customFormat="1" ht="15" x14ac:dyDescent="0.35">
      <c r="A32" s="227"/>
      <c r="B32" s="131"/>
      <c r="C32" s="227"/>
      <c r="D32" s="121"/>
      <c r="E32" s="227"/>
      <c r="F32" s="121"/>
      <c r="G32" s="227"/>
      <c r="H32" s="243"/>
      <c r="I32" s="227"/>
      <c r="J32" s="204"/>
      <c r="K32" s="204"/>
      <c r="L32" s="204"/>
      <c r="M32" s="204"/>
      <c r="N32" s="204"/>
      <c r="O32" s="204"/>
      <c r="P32" s="204"/>
    </row>
    <row r="33" spans="1:15" s="26" customFormat="1" ht="15" x14ac:dyDescent="0.35">
      <c r="A33" s="227"/>
      <c r="B33" s="122" t="s">
        <v>131</v>
      </c>
      <c r="C33" s="227"/>
      <c r="D33" s="132"/>
      <c r="E33" s="227"/>
      <c r="F33" s="132"/>
      <c r="G33" s="227"/>
      <c r="H33" s="238"/>
      <c r="I33" s="227"/>
      <c r="J33" s="204"/>
      <c r="K33" s="204"/>
      <c r="L33" s="204"/>
      <c r="M33" s="204"/>
      <c r="N33" s="204"/>
      <c r="O33" s="204"/>
    </row>
    <row r="34" spans="1:15" s="26" customFormat="1" ht="15" x14ac:dyDescent="0.35">
      <c r="A34" s="227"/>
      <c r="B34" s="124" t="s">
        <v>132</v>
      </c>
      <c r="C34" s="227"/>
      <c r="D34" s="261" t="s">
        <v>99</v>
      </c>
      <c r="E34" s="262"/>
      <c r="F34" s="261" t="s">
        <v>1974</v>
      </c>
      <c r="G34" s="227"/>
      <c r="H34" s="239"/>
      <c r="I34" s="227"/>
      <c r="J34" s="204"/>
      <c r="K34" s="204"/>
      <c r="L34" s="204"/>
      <c r="M34" s="204"/>
      <c r="N34" s="204"/>
      <c r="O34" s="204"/>
    </row>
    <row r="35" spans="1:15" s="26" customFormat="1" ht="15" x14ac:dyDescent="0.35">
      <c r="A35" s="227"/>
      <c r="B35" s="124" t="s">
        <v>133</v>
      </c>
      <c r="C35" s="227"/>
      <c r="D35" s="261" t="s">
        <v>402</v>
      </c>
      <c r="E35" s="262"/>
      <c r="F35" s="261" t="s">
        <v>1975</v>
      </c>
      <c r="G35" s="227"/>
      <c r="H35" s="239"/>
      <c r="I35" s="227"/>
      <c r="J35" s="204"/>
      <c r="K35" s="204"/>
      <c r="L35" s="204"/>
      <c r="M35" s="204"/>
      <c r="N35" s="204"/>
      <c r="O35" s="204"/>
    </row>
    <row r="36" spans="1:15" s="26" customFormat="1" ht="15" x14ac:dyDescent="0.35">
      <c r="A36" s="227"/>
      <c r="B36" s="133" t="s">
        <v>134</v>
      </c>
      <c r="C36" s="227"/>
      <c r="D36" s="261" t="s">
        <v>99</v>
      </c>
      <c r="E36" s="262"/>
      <c r="F36" s="261" t="s">
        <v>1976</v>
      </c>
      <c r="G36" s="227"/>
      <c r="H36" s="240"/>
      <c r="I36" s="227"/>
      <c r="J36" s="204"/>
      <c r="K36" s="204"/>
      <c r="L36" s="204"/>
      <c r="M36" s="204"/>
      <c r="N36" s="204"/>
      <c r="O36" s="204"/>
    </row>
    <row r="37" spans="1:15" s="26" customFormat="1" ht="15" x14ac:dyDescent="0.35">
      <c r="A37" s="227"/>
      <c r="B37" s="40"/>
      <c r="C37" s="227"/>
      <c r="D37" s="121"/>
      <c r="E37" s="227"/>
      <c r="F37" s="121"/>
      <c r="G37" s="227"/>
      <c r="H37" s="227"/>
      <c r="I37" s="227"/>
      <c r="J37" s="204"/>
      <c r="K37" s="204"/>
      <c r="L37" s="204"/>
      <c r="M37" s="204"/>
      <c r="N37" s="204"/>
      <c r="O37" s="204"/>
    </row>
    <row r="38" spans="1:15" s="26" customFormat="1" ht="15" x14ac:dyDescent="0.35">
      <c r="A38" s="227"/>
      <c r="B38" s="122" t="s">
        <v>135</v>
      </c>
      <c r="C38" s="227"/>
      <c r="D38" s="132"/>
      <c r="E38" s="227"/>
      <c r="F38" s="132"/>
      <c r="G38" s="227"/>
      <c r="H38" s="238"/>
      <c r="I38" s="227"/>
      <c r="J38" s="204"/>
      <c r="K38" s="204"/>
      <c r="L38" s="204"/>
      <c r="M38" s="204"/>
      <c r="N38" s="204"/>
      <c r="O38" s="204"/>
    </row>
    <row r="39" spans="1:15" s="26" customFormat="1" ht="15" x14ac:dyDescent="0.35">
      <c r="A39" s="227"/>
      <c r="B39" s="124" t="s">
        <v>136</v>
      </c>
      <c r="C39" s="227"/>
      <c r="D39" s="150" t="s">
        <v>402</v>
      </c>
      <c r="E39" s="227"/>
      <c r="F39" s="270" t="s">
        <v>1986</v>
      </c>
      <c r="G39" s="227"/>
      <c r="H39" s="239"/>
      <c r="I39" s="227"/>
      <c r="J39" s="204"/>
      <c r="K39" s="204"/>
      <c r="L39" s="204"/>
      <c r="M39" s="204"/>
      <c r="N39" s="204"/>
      <c r="O39" s="204"/>
    </row>
    <row r="40" spans="1:15" s="26" customFormat="1" ht="120" x14ac:dyDescent="0.35">
      <c r="A40" s="227"/>
      <c r="B40" s="126" t="s">
        <v>137</v>
      </c>
      <c r="C40" s="227"/>
      <c r="D40" s="150" t="s">
        <v>99</v>
      </c>
      <c r="E40" s="227"/>
      <c r="F40" s="270" t="s">
        <v>1987</v>
      </c>
      <c r="G40" s="227"/>
      <c r="H40" s="271" t="s">
        <v>1988</v>
      </c>
      <c r="I40" s="227"/>
      <c r="J40" s="204"/>
      <c r="K40" s="204"/>
      <c r="L40" s="204"/>
      <c r="M40" s="204"/>
      <c r="N40" s="204"/>
      <c r="O40" s="204"/>
    </row>
    <row r="41" spans="1:15" s="26" customFormat="1" ht="15" x14ac:dyDescent="0.35">
      <c r="A41" s="227"/>
      <c r="B41" s="124" t="s">
        <v>138</v>
      </c>
      <c r="C41" s="227"/>
      <c r="D41" s="150" t="s">
        <v>100</v>
      </c>
      <c r="E41" s="227"/>
      <c r="F41" s="272" t="s">
        <v>1974</v>
      </c>
      <c r="G41" s="227"/>
      <c r="H41" s="239"/>
      <c r="I41" s="227"/>
      <c r="J41" s="204"/>
      <c r="K41" s="204"/>
      <c r="L41" s="204"/>
      <c r="M41" s="204"/>
      <c r="N41" s="204"/>
      <c r="O41" s="204"/>
    </row>
    <row r="42" spans="1:15" s="26" customFormat="1" ht="30" x14ac:dyDescent="0.35">
      <c r="A42" s="227"/>
      <c r="B42" s="124" t="s">
        <v>139</v>
      </c>
      <c r="C42" s="227"/>
      <c r="D42" s="150" t="s">
        <v>402</v>
      </c>
      <c r="E42" s="227"/>
      <c r="F42" s="272" t="s">
        <v>1989</v>
      </c>
      <c r="G42" s="227"/>
      <c r="H42" s="239"/>
      <c r="I42" s="227"/>
      <c r="J42" s="204"/>
      <c r="K42" s="204"/>
      <c r="L42" s="204"/>
      <c r="M42" s="204"/>
      <c r="N42" s="204"/>
      <c r="O42" s="204"/>
    </row>
    <row r="43" spans="1:15" s="26" customFormat="1" ht="15" x14ac:dyDescent="0.35">
      <c r="A43" s="227"/>
      <c r="B43" s="133" t="s">
        <v>140</v>
      </c>
      <c r="C43" s="227"/>
      <c r="D43" s="151" t="s">
        <v>99</v>
      </c>
      <c r="E43" s="227"/>
      <c r="F43" s="150" t="s">
        <v>1985</v>
      </c>
      <c r="G43" s="227"/>
      <c r="H43" s="240"/>
      <c r="I43" s="227"/>
      <c r="J43" s="204"/>
      <c r="K43" s="204"/>
      <c r="L43" s="204"/>
      <c r="M43" s="204"/>
      <c r="N43" s="204"/>
      <c r="O43" s="204"/>
    </row>
    <row r="44" spans="1:15" s="26" customFormat="1" ht="15" x14ac:dyDescent="0.35">
      <c r="A44" s="227"/>
      <c r="B44" s="40"/>
      <c r="C44" s="227"/>
      <c r="D44" s="121"/>
      <c r="E44" s="227"/>
      <c r="F44" s="121"/>
      <c r="G44" s="227"/>
      <c r="H44" s="227"/>
      <c r="I44" s="227"/>
      <c r="J44" s="204"/>
      <c r="K44" s="204"/>
      <c r="L44" s="204"/>
      <c r="M44" s="204"/>
      <c r="N44" s="204"/>
      <c r="O44" s="204"/>
    </row>
    <row r="45" spans="1:15" s="26" customFormat="1" ht="15" x14ac:dyDescent="0.35">
      <c r="A45" s="227"/>
      <c r="B45" s="122" t="s">
        <v>141</v>
      </c>
      <c r="C45" s="227"/>
      <c r="D45" s="244"/>
      <c r="E45" s="227"/>
      <c r="F45" s="244"/>
      <c r="G45" s="227"/>
      <c r="H45" s="238"/>
      <c r="I45" s="227"/>
      <c r="J45" s="204"/>
      <c r="K45" s="204"/>
      <c r="L45" s="204"/>
      <c r="M45" s="204"/>
      <c r="N45" s="204"/>
      <c r="O45" s="204"/>
    </row>
    <row r="46" spans="1:15" s="26" customFormat="1" ht="45" x14ac:dyDescent="0.35">
      <c r="A46" s="227"/>
      <c r="B46" s="124" t="s">
        <v>142</v>
      </c>
      <c r="C46" s="227"/>
      <c r="D46" s="150" t="s">
        <v>99</v>
      </c>
      <c r="E46" s="227"/>
      <c r="F46" s="273" t="s">
        <v>1990</v>
      </c>
      <c r="G46" s="274"/>
      <c r="H46" s="275" t="s">
        <v>1991</v>
      </c>
      <c r="I46" s="227"/>
      <c r="J46" s="204"/>
      <c r="K46" s="204"/>
      <c r="L46" s="204"/>
      <c r="M46" s="204"/>
      <c r="N46" s="204"/>
      <c r="O46" s="204"/>
    </row>
    <row r="47" spans="1:15" s="26" customFormat="1" ht="15" x14ac:dyDescent="0.35">
      <c r="A47" s="227"/>
      <c r="B47" s="126" t="s">
        <v>143</v>
      </c>
      <c r="C47" s="227"/>
      <c r="D47" s="150" t="s">
        <v>100</v>
      </c>
      <c r="E47" s="227"/>
      <c r="F47" s="273"/>
      <c r="G47" s="274"/>
      <c r="H47" s="275"/>
      <c r="I47" s="227"/>
      <c r="J47" s="204"/>
      <c r="K47" s="204"/>
      <c r="L47" s="204"/>
      <c r="M47" s="204"/>
      <c r="N47" s="204"/>
      <c r="O47" s="204"/>
    </row>
    <row r="48" spans="1:15" s="26" customFormat="1" ht="15" x14ac:dyDescent="0.35">
      <c r="A48" s="227"/>
      <c r="B48" s="133" t="s">
        <v>144</v>
      </c>
      <c r="C48" s="227"/>
      <c r="D48" s="152" t="str">
        <f>IF(OR(D47=Lists!$K$4,),"&lt; name of the registry &gt;","")</f>
        <v/>
      </c>
      <c r="E48" s="227"/>
      <c r="F48" s="151" t="str">
        <f>IF(D48="&lt; name of the registry &gt;","&lt; Input URL to data source &gt;",IF(D48=Lists!$K$5,"&lt; Reference section in EITI Report or URL &gt;",IF(D48=Lists!$K$6,"&lt; Reference evidence of non-applicability &gt;","")))</f>
        <v/>
      </c>
      <c r="G48" s="227"/>
      <c r="H48" s="240"/>
      <c r="I48" s="227"/>
      <c r="J48" s="204"/>
      <c r="K48" s="204"/>
      <c r="L48" s="204"/>
      <c r="M48" s="204"/>
      <c r="N48" s="204"/>
      <c r="O48" s="204"/>
    </row>
    <row r="49" spans="1:9" s="26" customFormat="1" ht="15" x14ac:dyDescent="0.35">
      <c r="A49" s="227"/>
      <c r="B49" s="40"/>
      <c r="C49" s="227"/>
      <c r="D49" s="121"/>
      <c r="E49" s="227"/>
      <c r="F49" s="121"/>
      <c r="G49" s="227"/>
      <c r="H49" s="227"/>
      <c r="I49" s="227"/>
    </row>
    <row r="50" spans="1:9" s="26" customFormat="1" ht="15" x14ac:dyDescent="0.35">
      <c r="A50" s="227"/>
      <c r="B50" s="122" t="s">
        <v>145</v>
      </c>
      <c r="C50" s="227"/>
      <c r="D50" s="244"/>
      <c r="E50" s="227"/>
      <c r="F50" s="244"/>
      <c r="G50" s="227"/>
      <c r="H50" s="238"/>
      <c r="I50" s="227"/>
    </row>
    <row r="51" spans="1:9" s="26" customFormat="1" ht="60" x14ac:dyDescent="0.35">
      <c r="A51" s="227"/>
      <c r="B51" s="134" t="s">
        <v>146</v>
      </c>
      <c r="C51" s="227"/>
      <c r="D51" s="297" t="s">
        <v>402</v>
      </c>
      <c r="E51" s="227"/>
      <c r="F51" s="276" t="s">
        <v>2098</v>
      </c>
      <c r="G51" s="227"/>
      <c r="H51" s="239"/>
      <c r="I51" s="227"/>
    </row>
    <row r="52" spans="1:9" s="26" customFormat="1" ht="60" x14ac:dyDescent="0.35">
      <c r="A52" s="227"/>
      <c r="B52" s="135" t="s">
        <v>147</v>
      </c>
      <c r="C52" s="227"/>
      <c r="D52" s="297" t="s">
        <v>402</v>
      </c>
      <c r="E52" s="227"/>
      <c r="F52" s="276" t="s">
        <v>2098</v>
      </c>
      <c r="G52" s="227"/>
      <c r="H52" s="239"/>
      <c r="I52" s="227"/>
    </row>
    <row r="53" spans="1:9" s="26" customFormat="1" ht="60" x14ac:dyDescent="0.35">
      <c r="A53" s="227"/>
      <c r="B53" s="136" t="s">
        <v>148</v>
      </c>
      <c r="C53" s="227"/>
      <c r="D53" s="298" t="s">
        <v>402</v>
      </c>
      <c r="E53" s="227"/>
      <c r="F53" s="277" t="s">
        <v>2098</v>
      </c>
      <c r="G53" s="227"/>
      <c r="H53" s="240"/>
      <c r="I53" s="227"/>
    </row>
    <row r="54" spans="1:9" s="26" customFormat="1" ht="15" x14ac:dyDescent="0.35">
      <c r="A54" s="227"/>
      <c r="B54" s="40"/>
      <c r="C54" s="227"/>
      <c r="D54" s="121"/>
      <c r="E54" s="227"/>
      <c r="F54" s="121"/>
      <c r="G54" s="227"/>
      <c r="H54" s="227"/>
      <c r="I54" s="227"/>
    </row>
    <row r="55" spans="1:9" s="26" customFormat="1" ht="15" x14ac:dyDescent="0.35">
      <c r="A55" s="227"/>
      <c r="B55" s="122" t="s">
        <v>149</v>
      </c>
      <c r="C55" s="227"/>
      <c r="D55" s="244"/>
      <c r="E55" s="227"/>
      <c r="F55" s="244"/>
      <c r="G55" s="227"/>
      <c r="H55" s="238"/>
      <c r="I55" s="227"/>
    </row>
    <row r="56" spans="1:9" s="26" customFormat="1" ht="45" x14ac:dyDescent="0.35">
      <c r="A56" s="227"/>
      <c r="B56" s="137" t="s">
        <v>150</v>
      </c>
      <c r="C56" s="227"/>
      <c r="D56" s="298" t="s">
        <v>402</v>
      </c>
      <c r="E56" s="227"/>
      <c r="F56" s="280" t="s">
        <v>1992</v>
      </c>
      <c r="G56" s="227"/>
      <c r="H56" s="240"/>
      <c r="I56" s="227"/>
    </row>
    <row r="57" spans="1:9" s="26" customFormat="1" ht="15" x14ac:dyDescent="0.35">
      <c r="A57" s="227"/>
      <c r="B57" s="40"/>
      <c r="C57" s="227"/>
      <c r="D57" s="121"/>
      <c r="E57" s="227"/>
      <c r="F57" s="121"/>
      <c r="G57" s="227"/>
      <c r="H57" s="227"/>
      <c r="I57" s="227"/>
    </row>
    <row r="58" spans="1:9" s="26" customFormat="1" ht="15" x14ac:dyDescent="0.35">
      <c r="A58" s="227"/>
      <c r="B58" s="122" t="s">
        <v>151</v>
      </c>
      <c r="C58" s="227"/>
      <c r="D58" s="244"/>
      <c r="E58" s="227"/>
      <c r="F58" s="244"/>
      <c r="G58" s="227"/>
      <c r="H58" s="238"/>
      <c r="I58" s="227"/>
    </row>
    <row r="59" spans="1:9" s="26" customFormat="1" ht="15" x14ac:dyDescent="0.35">
      <c r="A59" s="227"/>
      <c r="B59" s="205" t="s">
        <v>152</v>
      </c>
      <c r="C59" s="227"/>
      <c r="D59" s="245"/>
      <c r="E59" s="227"/>
      <c r="F59" s="245"/>
      <c r="G59" s="227"/>
      <c r="H59" s="239"/>
      <c r="I59" s="227"/>
    </row>
    <row r="60" spans="1:9" s="26" customFormat="1" ht="30" x14ac:dyDescent="0.35">
      <c r="A60" s="227"/>
      <c r="B60" s="134" t="s">
        <v>153</v>
      </c>
      <c r="C60" s="227"/>
      <c r="D60" s="150" t="s">
        <v>402</v>
      </c>
      <c r="E60" s="227"/>
      <c r="F60" s="279" t="s">
        <v>1993</v>
      </c>
      <c r="G60" s="227"/>
      <c r="H60" s="239"/>
      <c r="I60" s="227"/>
    </row>
    <row r="61" spans="1:9" s="26" customFormat="1" ht="30" x14ac:dyDescent="0.35">
      <c r="A61" s="227"/>
      <c r="B61" s="134" t="s">
        <v>154</v>
      </c>
      <c r="C61" s="227"/>
      <c r="D61" s="150" t="s">
        <v>402</v>
      </c>
      <c r="E61" s="227"/>
      <c r="F61" s="279" t="s">
        <v>1994</v>
      </c>
      <c r="G61" s="227"/>
      <c r="H61" s="239"/>
      <c r="I61" s="227"/>
    </row>
    <row r="62" spans="1:9" s="26" customFormat="1" ht="15" x14ac:dyDescent="0.35">
      <c r="A62" s="227"/>
      <c r="B62" s="153" t="s">
        <v>155</v>
      </c>
      <c r="C62" s="227"/>
      <c r="D62" s="282">
        <v>86270000</v>
      </c>
      <c r="E62" s="227"/>
      <c r="F62" s="150" t="s">
        <v>156</v>
      </c>
      <c r="G62" s="227"/>
      <c r="H62" s="239" t="s">
        <v>1995</v>
      </c>
      <c r="I62" s="227"/>
    </row>
    <row r="63" spans="1:9" s="26" customFormat="1" ht="15" x14ac:dyDescent="0.35">
      <c r="A63" s="227"/>
      <c r="B63" s="135" t="str">
        <f>LEFT(B62,SEARCH(",",B62))&amp;" value"</f>
        <v>Crude oil (2709), value</v>
      </c>
      <c r="C63" s="227"/>
      <c r="D63" s="295">
        <v>632689000000</v>
      </c>
      <c r="E63" s="227"/>
      <c r="F63" s="150" t="s">
        <v>1332</v>
      </c>
      <c r="G63" s="227"/>
      <c r="H63" s="239" t="s">
        <v>2111</v>
      </c>
      <c r="I63" s="227"/>
    </row>
    <row r="64" spans="1:9" s="26" customFormat="1" ht="15" x14ac:dyDescent="0.35">
      <c r="A64" s="227"/>
      <c r="B64" s="153" t="s">
        <v>159</v>
      </c>
      <c r="C64" s="227"/>
      <c r="D64" s="282">
        <v>119890000</v>
      </c>
      <c r="E64" s="227"/>
      <c r="F64" s="150" t="s">
        <v>160</v>
      </c>
      <c r="G64" s="227"/>
      <c r="H64" s="239" t="s">
        <v>1996</v>
      </c>
      <c r="I64" s="227"/>
    </row>
    <row r="65" spans="1:16" s="26" customFormat="1" ht="15" x14ac:dyDescent="0.35">
      <c r="A65" s="227"/>
      <c r="B65" s="135" t="str">
        <f>LEFT(B64,SEARCH(",",B64))&amp;" value"</f>
        <v>Natural gas (2711), value</v>
      </c>
      <c r="C65" s="227"/>
      <c r="D65" s="295"/>
      <c r="E65" s="227"/>
      <c r="F65" s="297" t="s">
        <v>1332</v>
      </c>
      <c r="G65" s="227"/>
      <c r="H65" s="304" t="s">
        <v>2108</v>
      </c>
      <c r="I65" s="227"/>
    </row>
    <row r="66" spans="1:16" s="26" customFormat="1" ht="15" x14ac:dyDescent="0.35">
      <c r="A66" s="227"/>
      <c r="B66" s="281" t="s">
        <v>159</v>
      </c>
      <c r="C66" s="227"/>
      <c r="D66" s="282">
        <v>21166000</v>
      </c>
      <c r="E66" s="227"/>
      <c r="F66" s="150" t="s">
        <v>160</v>
      </c>
      <c r="G66" s="227"/>
      <c r="H66" s="239" t="s">
        <v>1997</v>
      </c>
      <c r="I66" s="227"/>
    </row>
    <row r="67" spans="1:16" s="26" customFormat="1" ht="15" x14ac:dyDescent="0.35">
      <c r="A67" s="227"/>
      <c r="B67" s="278" t="str">
        <f>LEFT(B66,SEARCH(",",B66))&amp;" value"</f>
        <v>Natural gas (2711), value</v>
      </c>
      <c r="C67" s="227"/>
      <c r="D67" s="289"/>
      <c r="E67" s="227"/>
      <c r="F67" s="298" t="s">
        <v>1332</v>
      </c>
      <c r="G67" s="227"/>
      <c r="H67" s="284" t="s">
        <v>2108</v>
      </c>
      <c r="I67" s="227"/>
    </row>
    <row r="68" spans="1:16" s="26" customFormat="1" ht="15" x14ac:dyDescent="0.35">
      <c r="A68" s="227"/>
      <c r="B68" s="40"/>
      <c r="C68" s="227"/>
      <c r="D68" s="121"/>
      <c r="E68" s="227"/>
      <c r="F68" s="121"/>
      <c r="G68" s="227"/>
      <c r="H68" s="227"/>
      <c r="I68" s="227"/>
    </row>
    <row r="69" spans="1:16" s="26" customFormat="1" ht="15" x14ac:dyDescent="0.35">
      <c r="A69" s="227"/>
      <c r="B69" s="122" t="s">
        <v>167</v>
      </c>
      <c r="C69" s="227"/>
      <c r="D69" s="244"/>
      <c r="E69" s="227"/>
      <c r="F69" s="244"/>
      <c r="G69" s="227"/>
      <c r="H69" s="299"/>
      <c r="I69" s="227"/>
    </row>
    <row r="70" spans="1:16" s="26" customFormat="1" ht="30" x14ac:dyDescent="0.35">
      <c r="A70" s="227"/>
      <c r="B70" s="134" t="s">
        <v>168</v>
      </c>
      <c r="C70" s="227"/>
      <c r="D70" s="150" t="s">
        <v>402</v>
      </c>
      <c r="E70" s="227"/>
      <c r="F70" s="279" t="s">
        <v>1994</v>
      </c>
      <c r="G70" s="227"/>
      <c r="H70" s="304"/>
      <c r="I70" s="227"/>
    </row>
    <row r="71" spans="1:16" s="26" customFormat="1" ht="30" x14ac:dyDescent="0.35">
      <c r="A71" s="227"/>
      <c r="B71" s="134" t="s">
        <v>169</v>
      </c>
      <c r="C71" s="227"/>
      <c r="D71" s="150" t="s">
        <v>402</v>
      </c>
      <c r="E71" s="227"/>
      <c r="F71" s="279" t="s">
        <v>1994</v>
      </c>
      <c r="G71" s="227"/>
      <c r="H71" s="304"/>
      <c r="I71" s="227"/>
    </row>
    <row r="72" spans="1:16" s="26" customFormat="1" ht="15" x14ac:dyDescent="0.35">
      <c r="A72" s="227"/>
      <c r="B72" s="153" t="s">
        <v>155</v>
      </c>
      <c r="C72" s="227"/>
      <c r="D72" s="295">
        <v>85800000.000000045</v>
      </c>
      <c r="E72" s="227"/>
      <c r="F72" s="150" t="s">
        <v>156</v>
      </c>
      <c r="G72" s="227"/>
      <c r="H72" s="304" t="s">
        <v>1999</v>
      </c>
      <c r="I72" s="227"/>
    </row>
    <row r="73" spans="1:16" s="26" customFormat="1" ht="15" x14ac:dyDescent="0.35">
      <c r="A73" s="227"/>
      <c r="B73" s="135" t="str">
        <f>LEFT(B72,SEARCH(",",B72))&amp;" value"</f>
        <v>Crude oil (2709), value</v>
      </c>
      <c r="C73" s="227"/>
      <c r="D73" s="282">
        <v>266560680000</v>
      </c>
      <c r="E73" s="227"/>
      <c r="F73" s="150" t="s">
        <v>1332</v>
      </c>
      <c r="G73" s="227"/>
      <c r="H73" s="304" t="s">
        <v>1999</v>
      </c>
      <c r="I73" s="227"/>
    </row>
    <row r="74" spans="1:16" s="26" customFormat="1" ht="15" x14ac:dyDescent="0.35">
      <c r="A74" s="227"/>
      <c r="B74" s="153" t="s">
        <v>159</v>
      </c>
      <c r="C74" s="227"/>
      <c r="D74" s="295">
        <v>120940000000.00003</v>
      </c>
      <c r="E74" s="227"/>
      <c r="F74" s="150" t="s">
        <v>160</v>
      </c>
      <c r="G74" s="227"/>
      <c r="H74" s="304" t="s">
        <v>1996</v>
      </c>
      <c r="I74" s="227"/>
    </row>
    <row r="75" spans="1:16" s="26" customFormat="1" ht="15" x14ac:dyDescent="0.35">
      <c r="A75" s="227"/>
      <c r="B75" s="135" t="str">
        <f>LEFT(B74,SEARCH(",",B74))&amp;" value"</f>
        <v>Natural gas (2711), value</v>
      </c>
      <c r="C75" s="227"/>
      <c r="D75" s="282">
        <v>270743700000</v>
      </c>
      <c r="E75" s="227"/>
      <c r="F75" s="279" t="s">
        <v>1332</v>
      </c>
      <c r="G75" s="227"/>
      <c r="H75" s="304" t="s">
        <v>1996</v>
      </c>
      <c r="I75" s="227"/>
    </row>
    <row r="76" spans="1:16" s="26" customFormat="1" ht="15" x14ac:dyDescent="0.35">
      <c r="A76" s="227"/>
      <c r="B76" s="153" t="s">
        <v>159</v>
      </c>
      <c r="C76" s="227"/>
      <c r="D76" s="295">
        <v>21000000</v>
      </c>
      <c r="E76" s="227"/>
      <c r="F76" s="279" t="s">
        <v>160</v>
      </c>
      <c r="G76" s="227"/>
      <c r="H76" s="304" t="s">
        <v>2096</v>
      </c>
      <c r="I76" s="227"/>
    </row>
    <row r="77" spans="1:16" s="26" customFormat="1" ht="15" x14ac:dyDescent="0.35">
      <c r="A77" s="227"/>
      <c r="B77" s="136" t="s">
        <v>1998</v>
      </c>
      <c r="C77" s="227"/>
      <c r="D77" s="283">
        <v>6893160000</v>
      </c>
      <c r="E77" s="227"/>
      <c r="F77" s="280" t="s">
        <v>1332</v>
      </c>
      <c r="G77" s="227"/>
      <c r="H77" s="284" t="s">
        <v>2096</v>
      </c>
      <c r="I77" s="227"/>
      <c r="J77" s="204"/>
      <c r="K77" s="204"/>
      <c r="L77" s="204"/>
      <c r="M77" s="204"/>
      <c r="N77" s="204"/>
      <c r="O77" s="204"/>
      <c r="P77" s="204"/>
    </row>
    <row r="78" spans="1:16" s="26" customFormat="1" ht="15" x14ac:dyDescent="0.35">
      <c r="A78" s="227"/>
      <c r="B78" s="40"/>
      <c r="C78" s="227"/>
      <c r="D78" s="121"/>
      <c r="E78" s="227"/>
      <c r="F78" s="121"/>
      <c r="G78" s="227"/>
      <c r="H78" s="227"/>
      <c r="I78" s="227"/>
      <c r="J78" s="204"/>
      <c r="K78" s="204"/>
      <c r="L78" s="204"/>
      <c r="M78" s="204"/>
      <c r="N78" s="204"/>
      <c r="O78" s="204"/>
      <c r="P78" s="204"/>
    </row>
    <row r="79" spans="1:16" s="26" customFormat="1" ht="15" x14ac:dyDescent="0.35">
      <c r="A79" s="227"/>
      <c r="B79" s="122" t="s">
        <v>171</v>
      </c>
      <c r="C79" s="227"/>
      <c r="D79" s="244"/>
      <c r="E79" s="227"/>
      <c r="F79" s="138"/>
      <c r="G79" s="227"/>
      <c r="H79" s="238"/>
      <c r="I79" s="227"/>
      <c r="J79" s="204"/>
      <c r="K79" s="204"/>
      <c r="L79" s="204"/>
      <c r="M79" s="204"/>
      <c r="N79" s="204"/>
      <c r="O79" s="204"/>
      <c r="P79" s="204"/>
    </row>
    <row r="80" spans="1:16" s="26" customFormat="1" ht="75" x14ac:dyDescent="0.35">
      <c r="A80" s="227"/>
      <c r="B80" s="134" t="s">
        <v>172</v>
      </c>
      <c r="C80" s="227"/>
      <c r="D80" s="150" t="s">
        <v>402</v>
      </c>
      <c r="E80" s="227"/>
      <c r="F80" s="297" t="s">
        <v>2099</v>
      </c>
      <c r="G80" s="227"/>
      <c r="H80" s="239"/>
      <c r="I80" s="227"/>
      <c r="J80" s="204"/>
      <c r="K80" s="204"/>
      <c r="L80" s="204"/>
      <c r="M80" s="204"/>
      <c r="N80" s="204"/>
      <c r="O80" s="204"/>
      <c r="P80" s="204"/>
    </row>
    <row r="81" spans="1:16" s="26" customFormat="1" ht="30" x14ac:dyDescent="0.35">
      <c r="A81" s="227"/>
      <c r="B81" s="139" t="s">
        <v>173</v>
      </c>
      <c r="C81" s="227"/>
      <c r="D81" s="150" t="s">
        <v>402</v>
      </c>
      <c r="E81" s="227"/>
      <c r="F81" s="150" t="str">
        <f>IF(D81=Lists!$K$4,"&lt; Input URL to data source &gt;",IF(D81=Lists!$K$5,"&lt; Reference section in EITI Report or URL &gt;",IF(D81=Lists!$K$6,"&lt; Reference evidence of non-applicability &gt;","")))</f>
        <v>&lt; Input URL to data source &gt;</v>
      </c>
      <c r="G81" s="227"/>
      <c r="H81" s="239"/>
      <c r="I81" s="227"/>
      <c r="J81" s="204"/>
      <c r="K81" s="204"/>
      <c r="L81" s="204"/>
      <c r="M81" s="204"/>
      <c r="N81" s="204"/>
      <c r="O81" s="204"/>
      <c r="P81" s="204"/>
    </row>
    <row r="82" spans="1:16" s="26" customFormat="1" ht="30" x14ac:dyDescent="0.35">
      <c r="A82" s="227"/>
      <c r="B82" s="140" t="s">
        <v>174</v>
      </c>
      <c r="C82" s="227"/>
      <c r="D82" s="141">
        <f>SUM('Part 5 - Company data'!J267/'Part 4 - Government revenues'!J30)</f>
        <v>1</v>
      </c>
      <c r="E82" s="227"/>
      <c r="F82" s="142" t="s">
        <v>175</v>
      </c>
      <c r="G82" s="227"/>
      <c r="H82" s="240"/>
      <c r="I82" s="227"/>
      <c r="J82" s="204"/>
      <c r="K82" s="204"/>
      <c r="L82" s="204"/>
      <c r="M82" s="204"/>
      <c r="N82" s="204"/>
      <c r="O82" s="204"/>
      <c r="P82" s="204"/>
    </row>
    <row r="83" spans="1:16" s="26" customFormat="1" ht="15" x14ac:dyDescent="0.35">
      <c r="A83" s="227"/>
      <c r="B83" s="40"/>
      <c r="C83" s="227"/>
      <c r="D83" s="121"/>
      <c r="E83" s="227"/>
      <c r="F83" s="121"/>
      <c r="G83" s="227"/>
      <c r="H83" s="227"/>
      <c r="I83" s="227"/>
      <c r="J83" s="204"/>
      <c r="K83" s="204"/>
      <c r="L83" s="204"/>
      <c r="M83" s="204"/>
      <c r="N83" s="204"/>
      <c r="O83" s="204"/>
      <c r="P83" s="204"/>
    </row>
    <row r="84" spans="1:16" s="26" customFormat="1" ht="15" x14ac:dyDescent="0.35">
      <c r="A84" s="227"/>
      <c r="B84" s="122" t="s">
        <v>176</v>
      </c>
      <c r="C84" s="227"/>
      <c r="D84" s="138"/>
      <c r="E84" s="227"/>
      <c r="F84" s="138"/>
      <c r="G84" s="227"/>
      <c r="H84" s="238"/>
      <c r="I84" s="227"/>
      <c r="J84" s="204"/>
      <c r="K84" s="204"/>
      <c r="L84" s="204"/>
      <c r="M84" s="204"/>
      <c r="N84" s="204"/>
      <c r="O84" s="204"/>
      <c r="P84" s="204"/>
    </row>
    <row r="85" spans="1:16" s="26" customFormat="1" ht="30" x14ac:dyDescent="0.35">
      <c r="A85" s="227"/>
      <c r="B85" s="139" t="s">
        <v>177</v>
      </c>
      <c r="C85" s="227"/>
      <c r="D85" s="150" t="s">
        <v>99</v>
      </c>
      <c r="E85" s="227"/>
      <c r="F85" s="150" t="str">
        <f>IF(D85=Lists!$K$4,"&lt; Input URL to data source &gt;",IF(D85=Lists!$K$5,"&lt; Reference section in EITI Report or URL &gt;",IF(D85=Lists!$K$6,"&lt; Reference evidence of non-applicability &gt;","")))</f>
        <v>&lt; Reference evidence of non-applicability &gt;</v>
      </c>
      <c r="G85" s="227"/>
      <c r="H85" s="239" t="s">
        <v>2000</v>
      </c>
      <c r="I85" s="227"/>
      <c r="J85" s="204"/>
      <c r="K85" s="204"/>
      <c r="L85" s="204"/>
      <c r="M85" s="204"/>
      <c r="N85" s="204"/>
      <c r="O85" s="204"/>
      <c r="P85" s="204"/>
    </row>
    <row r="86" spans="1:16" s="26" customFormat="1" ht="15" x14ac:dyDescent="0.35">
      <c r="A86" s="227"/>
      <c r="B86" s="188" t="s">
        <v>178</v>
      </c>
      <c r="C86" s="246"/>
      <c r="D86" s="123"/>
      <c r="E86" s="246"/>
      <c r="F86" s="123"/>
      <c r="G86" s="227"/>
      <c r="H86" s="239"/>
      <c r="I86" s="227"/>
      <c r="J86" s="204"/>
      <c r="K86" s="204"/>
      <c r="L86" s="204"/>
      <c r="M86" s="204"/>
      <c r="N86" s="204"/>
      <c r="O86" s="204"/>
      <c r="P86" s="204"/>
    </row>
    <row r="87" spans="1:16" s="26" customFormat="1" ht="15" x14ac:dyDescent="0.35">
      <c r="A87" s="227"/>
      <c r="B87" s="153" t="s">
        <v>155</v>
      </c>
      <c r="C87" s="227"/>
      <c r="D87" s="150" t="s">
        <v>84</v>
      </c>
      <c r="E87" s="227"/>
      <c r="F87" s="150" t="s">
        <v>156</v>
      </c>
      <c r="G87" s="227"/>
      <c r="H87" s="239"/>
      <c r="I87" s="227"/>
      <c r="J87" s="204"/>
      <c r="K87" s="204"/>
      <c r="L87" s="204"/>
      <c r="M87" s="204"/>
      <c r="N87" s="204"/>
      <c r="O87" s="204"/>
      <c r="P87" s="204"/>
    </row>
    <row r="88" spans="1:16" s="26" customFormat="1" ht="15" x14ac:dyDescent="0.35">
      <c r="A88" s="227"/>
      <c r="B88" s="153" t="s">
        <v>159</v>
      </c>
      <c r="C88" s="227"/>
      <c r="D88" s="150" t="s">
        <v>84</v>
      </c>
      <c r="E88" s="227"/>
      <c r="F88" s="150" t="s">
        <v>160</v>
      </c>
      <c r="G88" s="227"/>
      <c r="H88" s="239"/>
      <c r="I88" s="227"/>
      <c r="J88" s="204"/>
      <c r="K88" s="204"/>
      <c r="L88" s="204"/>
      <c r="M88" s="204"/>
      <c r="N88" s="204"/>
      <c r="O88" s="204"/>
      <c r="P88" s="204"/>
    </row>
    <row r="89" spans="1:16" s="26" customFormat="1" ht="15" x14ac:dyDescent="0.35">
      <c r="A89" s="227"/>
      <c r="B89" s="189" t="s">
        <v>166</v>
      </c>
      <c r="C89" s="247"/>
      <c r="D89" s="151" t="s">
        <v>84</v>
      </c>
      <c r="E89" s="247"/>
      <c r="F89" s="151" t="s">
        <v>164</v>
      </c>
      <c r="G89" s="227"/>
      <c r="H89" s="239"/>
      <c r="I89" s="227"/>
      <c r="J89" s="204"/>
      <c r="K89" s="204"/>
      <c r="L89" s="204"/>
      <c r="M89" s="204"/>
      <c r="N89" s="204"/>
      <c r="O89" s="204"/>
      <c r="P89" s="204"/>
    </row>
    <row r="90" spans="1:16" s="26" customFormat="1" ht="15" x14ac:dyDescent="0.35">
      <c r="A90" s="227"/>
      <c r="B90" s="188" t="s">
        <v>179</v>
      </c>
      <c r="C90" s="246"/>
      <c r="D90" s="123"/>
      <c r="E90" s="246"/>
      <c r="F90" s="123"/>
      <c r="G90" s="227"/>
      <c r="H90" s="239"/>
      <c r="I90" s="227"/>
      <c r="J90" s="204"/>
      <c r="K90" s="204"/>
      <c r="L90" s="204"/>
      <c r="M90" s="204"/>
      <c r="N90" s="204"/>
      <c r="O90" s="204"/>
      <c r="P90" s="204"/>
    </row>
    <row r="91" spans="1:16" s="26" customFormat="1" ht="15" x14ac:dyDescent="0.35">
      <c r="A91" s="227"/>
      <c r="B91" s="153" t="s">
        <v>155</v>
      </c>
      <c r="C91" s="227"/>
      <c r="D91" s="150" t="s">
        <v>84</v>
      </c>
      <c r="E91" s="227"/>
      <c r="F91" s="150" t="s">
        <v>156</v>
      </c>
      <c r="G91" s="227"/>
      <c r="H91" s="239"/>
      <c r="I91" s="227"/>
      <c r="J91" s="204"/>
      <c r="K91" s="204"/>
      <c r="L91" s="204"/>
      <c r="M91" s="204"/>
      <c r="N91" s="204"/>
      <c r="O91" s="204"/>
      <c r="P91" s="204"/>
    </row>
    <row r="92" spans="1:16" s="26" customFormat="1" ht="15" x14ac:dyDescent="0.35">
      <c r="A92" s="227"/>
      <c r="B92" s="135" t="str">
        <f>LEFT(B91,SEARCH(",",B91))&amp;" value"</f>
        <v>Crude oil (2709), value</v>
      </c>
      <c r="C92" s="227"/>
      <c r="D92" s="150" t="s">
        <v>84</v>
      </c>
      <c r="E92" s="227"/>
      <c r="F92" s="150" t="s">
        <v>157</v>
      </c>
      <c r="G92" s="227"/>
      <c r="H92" s="239" t="s">
        <v>158</v>
      </c>
      <c r="I92" s="227"/>
      <c r="J92" s="204"/>
      <c r="K92" s="204"/>
      <c r="L92" s="204"/>
      <c r="M92" s="204"/>
      <c r="N92" s="204"/>
      <c r="O92" s="204"/>
      <c r="P92" s="204"/>
    </row>
    <row r="93" spans="1:16" s="26" customFormat="1" ht="15" x14ac:dyDescent="0.35">
      <c r="A93" s="227"/>
      <c r="B93" s="153" t="s">
        <v>159</v>
      </c>
      <c r="C93" s="227"/>
      <c r="D93" s="150" t="s">
        <v>84</v>
      </c>
      <c r="E93" s="227"/>
      <c r="F93" s="150" t="s">
        <v>160</v>
      </c>
      <c r="G93" s="227"/>
      <c r="H93" s="239"/>
      <c r="I93" s="227"/>
    </row>
    <row r="94" spans="1:16" s="26" customFormat="1" ht="15" x14ac:dyDescent="0.35">
      <c r="A94" s="227"/>
      <c r="B94" s="135" t="str">
        <f>LEFT(B93,SEARCH(",",B93))&amp;" value"</f>
        <v>Natural gas (2711), value</v>
      </c>
      <c r="C94" s="227"/>
      <c r="D94" s="150" t="s">
        <v>84</v>
      </c>
      <c r="E94" s="227"/>
      <c r="F94" s="150" t="s">
        <v>157</v>
      </c>
      <c r="G94" s="227"/>
      <c r="H94" s="239" t="s">
        <v>158</v>
      </c>
      <c r="I94" s="227"/>
    </row>
    <row r="95" spans="1:16" s="26" customFormat="1" ht="15" x14ac:dyDescent="0.35">
      <c r="A95" s="227"/>
      <c r="B95" s="153" t="s">
        <v>166</v>
      </c>
      <c r="C95" s="227"/>
      <c r="D95" s="150" t="s">
        <v>84</v>
      </c>
      <c r="E95" s="227"/>
      <c r="F95" s="150" t="s">
        <v>164</v>
      </c>
      <c r="G95" s="227"/>
      <c r="H95" s="239"/>
      <c r="I95" s="227"/>
    </row>
    <row r="96" spans="1:16" s="26" customFormat="1" ht="15" x14ac:dyDescent="0.35">
      <c r="A96" s="227"/>
      <c r="B96" s="135" t="str">
        <f>LEFT(B95,SEARCH(",",B95))&amp;" value"</f>
        <v>Add commodities here, value</v>
      </c>
      <c r="C96" s="227"/>
      <c r="D96" s="150" t="s">
        <v>84</v>
      </c>
      <c r="E96" s="227"/>
      <c r="F96" s="150" t="s">
        <v>157</v>
      </c>
      <c r="G96" s="227"/>
      <c r="H96" s="239" t="s">
        <v>158</v>
      </c>
      <c r="I96" s="227"/>
    </row>
    <row r="97" spans="1:13" s="26" customFormat="1" ht="30" x14ac:dyDescent="0.35">
      <c r="A97" s="227"/>
      <c r="B97" s="187" t="s">
        <v>180</v>
      </c>
      <c r="C97" s="247"/>
      <c r="D97" s="151" t="s">
        <v>84</v>
      </c>
      <c r="E97" s="247"/>
      <c r="F97" s="151" t="s">
        <v>157</v>
      </c>
      <c r="G97" s="247"/>
      <c r="H97" s="240"/>
      <c r="I97" s="227"/>
    </row>
    <row r="98" spans="1:13" s="26" customFormat="1" ht="15" x14ac:dyDescent="0.35">
      <c r="A98" s="227"/>
      <c r="B98" s="40"/>
      <c r="C98" s="227"/>
      <c r="D98" s="227"/>
      <c r="E98" s="227"/>
      <c r="F98" s="222"/>
      <c r="G98" s="227"/>
      <c r="H98" s="227"/>
      <c r="I98" s="227"/>
    </row>
    <row r="99" spans="1:13" s="26" customFormat="1" ht="16" customHeight="1" x14ac:dyDescent="0.35">
      <c r="A99" s="227"/>
      <c r="B99" s="122" t="s">
        <v>181</v>
      </c>
      <c r="C99" s="227"/>
      <c r="D99" s="138"/>
      <c r="E99" s="227"/>
      <c r="F99" s="138"/>
      <c r="G99" s="227"/>
      <c r="H99" s="238"/>
      <c r="I99" s="227"/>
    </row>
    <row r="100" spans="1:13" s="26" customFormat="1" ht="30" x14ac:dyDescent="0.35">
      <c r="A100" s="227"/>
      <c r="B100" s="139" t="s">
        <v>182</v>
      </c>
      <c r="C100" s="227"/>
      <c r="D100" s="150" t="s">
        <v>99</v>
      </c>
      <c r="E100" s="227"/>
      <c r="F100" s="286" t="s">
        <v>2001</v>
      </c>
      <c r="G100" s="227"/>
      <c r="H100" s="239"/>
      <c r="I100" s="227"/>
    </row>
    <row r="101" spans="1:13" s="26" customFormat="1" ht="30.75" customHeight="1" x14ac:dyDescent="0.35">
      <c r="A101" s="227"/>
      <c r="B101" s="144" t="s">
        <v>183</v>
      </c>
      <c r="C101" s="227"/>
      <c r="D101" s="151" t="s">
        <v>84</v>
      </c>
      <c r="E101" s="227"/>
      <c r="F101" s="151" t="s">
        <v>157</v>
      </c>
      <c r="G101" s="227"/>
      <c r="H101" s="240"/>
      <c r="I101" s="227"/>
    </row>
    <row r="102" spans="1:13" s="26" customFormat="1" ht="15" x14ac:dyDescent="0.35">
      <c r="A102" s="227"/>
      <c r="B102" s="40"/>
      <c r="C102" s="227"/>
      <c r="D102" s="121"/>
      <c r="E102" s="227"/>
      <c r="F102" s="222"/>
      <c r="G102" s="227"/>
      <c r="H102" s="227"/>
      <c r="I102" s="227"/>
    </row>
    <row r="103" spans="1:13" s="26" customFormat="1" ht="15" x14ac:dyDescent="0.35">
      <c r="A103" s="227"/>
      <c r="B103" s="122" t="s">
        <v>184</v>
      </c>
      <c r="C103" s="227"/>
      <c r="D103" s="138"/>
      <c r="E103" s="227"/>
      <c r="F103" s="138"/>
      <c r="G103" s="227"/>
      <c r="H103" s="238"/>
      <c r="I103" s="227"/>
    </row>
    <row r="104" spans="1:13" s="26" customFormat="1" ht="30" x14ac:dyDescent="0.35">
      <c r="A104" s="227"/>
      <c r="B104" s="139" t="s">
        <v>185</v>
      </c>
      <c r="C104" s="227"/>
      <c r="D104" s="150" t="s">
        <v>99</v>
      </c>
      <c r="E104" s="227"/>
      <c r="F104" s="288" t="s">
        <v>2001</v>
      </c>
      <c r="G104" s="227"/>
      <c r="H104" s="239"/>
      <c r="I104" s="227"/>
    </row>
    <row r="105" spans="1:13" s="26" customFormat="1" ht="30.75" customHeight="1" x14ac:dyDescent="0.35">
      <c r="A105" s="227"/>
      <c r="B105" s="144" t="s">
        <v>186</v>
      </c>
      <c r="C105" s="227"/>
      <c r="D105" s="151" t="s">
        <v>84</v>
      </c>
      <c r="E105" s="227"/>
      <c r="F105" s="151" t="s">
        <v>157</v>
      </c>
      <c r="G105" s="227"/>
      <c r="H105" s="240"/>
      <c r="I105" s="227"/>
    </row>
    <row r="106" spans="1:13" s="26" customFormat="1" ht="15" x14ac:dyDescent="0.35">
      <c r="A106" s="227"/>
      <c r="B106" s="40"/>
      <c r="C106" s="227"/>
      <c r="D106" s="121"/>
      <c r="E106" s="227"/>
      <c r="F106" s="222"/>
      <c r="G106" s="227"/>
      <c r="H106" s="227"/>
      <c r="I106" s="227"/>
    </row>
    <row r="107" spans="1:13" s="26" customFormat="1" ht="15" x14ac:dyDescent="0.35">
      <c r="A107" s="227"/>
      <c r="B107" s="122" t="s">
        <v>187</v>
      </c>
      <c r="C107" s="227"/>
      <c r="D107" s="138"/>
      <c r="E107" s="227"/>
      <c r="F107" s="138"/>
      <c r="G107" s="227"/>
      <c r="H107" s="238"/>
      <c r="I107" s="227"/>
    </row>
    <row r="108" spans="1:13" s="26" customFormat="1" ht="45" x14ac:dyDescent="0.35">
      <c r="A108" s="227"/>
      <c r="B108" s="139" t="s">
        <v>188</v>
      </c>
      <c r="C108" s="227"/>
      <c r="D108" s="297" t="s">
        <v>402</v>
      </c>
      <c r="E108" s="227"/>
      <c r="F108" s="297" t="s">
        <v>2100</v>
      </c>
      <c r="G108" s="227"/>
      <c r="H108" s="239" t="s">
        <v>2002</v>
      </c>
      <c r="I108" s="227"/>
      <c r="J108" s="287"/>
      <c r="K108" s="263"/>
    </row>
    <row r="109" spans="1:13" s="26" customFormat="1" ht="15" x14ac:dyDescent="0.35">
      <c r="A109" s="227"/>
      <c r="B109" s="144" t="s">
        <v>189</v>
      </c>
      <c r="C109" s="227"/>
      <c r="D109" s="289">
        <v>133671000000</v>
      </c>
      <c r="E109" s="227"/>
      <c r="F109" s="151" t="s">
        <v>157</v>
      </c>
      <c r="G109" s="227"/>
      <c r="H109" s="240"/>
      <c r="I109" s="227"/>
      <c r="J109" s="287"/>
      <c r="K109" s="264"/>
      <c r="L109" s="285"/>
      <c r="M109" s="285"/>
    </row>
    <row r="110" spans="1:13" s="26" customFormat="1" ht="15" x14ac:dyDescent="0.35">
      <c r="A110" s="227"/>
      <c r="B110" s="40"/>
      <c r="C110" s="227"/>
      <c r="D110" s="121"/>
      <c r="E110" s="227"/>
      <c r="F110" s="222"/>
      <c r="G110" s="227"/>
      <c r="H110" s="227"/>
      <c r="I110" s="227"/>
      <c r="K110" s="264"/>
    </row>
    <row r="111" spans="1:13" s="26" customFormat="1" ht="15" x14ac:dyDescent="0.35">
      <c r="A111" s="227"/>
      <c r="B111" s="122" t="s">
        <v>190</v>
      </c>
      <c r="C111" s="227"/>
      <c r="D111" s="138"/>
      <c r="E111" s="227"/>
      <c r="F111" s="138"/>
      <c r="G111" s="227"/>
      <c r="H111" s="238"/>
      <c r="I111" s="227"/>
    </row>
    <row r="112" spans="1:13" s="26" customFormat="1" ht="30" x14ac:dyDescent="0.35">
      <c r="A112" s="227"/>
      <c r="B112" s="139" t="str">
        <f>"Does the government disclose information on"&amp;RIGHT(B111,LEN(B111)-SEARCH(":",B111,1))&amp;"?"</f>
        <v>Does the government disclose information on Direct subnational payments?</v>
      </c>
      <c r="C112" s="227"/>
      <c r="D112" s="150" t="s">
        <v>99</v>
      </c>
      <c r="E112" s="227"/>
      <c r="F112" s="288" t="s">
        <v>2001</v>
      </c>
      <c r="G112" s="227"/>
      <c r="H112" s="239"/>
      <c r="I112" s="227"/>
    </row>
    <row r="113" spans="1:16" s="26" customFormat="1" ht="30" x14ac:dyDescent="0.35">
      <c r="A113" s="227"/>
      <c r="B113" s="144" t="s">
        <v>191</v>
      </c>
      <c r="C113" s="227"/>
      <c r="D113" s="289"/>
      <c r="E113" s="227"/>
      <c r="F113" s="151" t="s">
        <v>157</v>
      </c>
      <c r="G113" s="227"/>
      <c r="H113" s="240"/>
      <c r="I113" s="227"/>
    </row>
    <row r="114" spans="1:16" s="26" customFormat="1" ht="15" x14ac:dyDescent="0.35">
      <c r="A114" s="227"/>
      <c r="B114" s="40"/>
      <c r="C114" s="227"/>
      <c r="D114" s="121"/>
      <c r="E114" s="227"/>
      <c r="F114" s="222"/>
      <c r="G114" s="227"/>
      <c r="H114" s="227"/>
      <c r="I114" s="227"/>
    </row>
    <row r="115" spans="1:16" s="26" customFormat="1" ht="15" x14ac:dyDescent="0.35">
      <c r="A115" s="227"/>
      <c r="B115" s="122" t="s">
        <v>192</v>
      </c>
      <c r="C115" s="227"/>
      <c r="D115" s="138"/>
      <c r="E115" s="227"/>
      <c r="F115" s="222"/>
      <c r="G115" s="227"/>
      <c r="H115" s="238"/>
      <c r="I115" s="227"/>
    </row>
    <row r="116" spans="1:16" s="26" customFormat="1" ht="30" x14ac:dyDescent="0.35">
      <c r="A116" s="227"/>
      <c r="B116" s="140" t="s">
        <v>193</v>
      </c>
      <c r="C116" s="227"/>
      <c r="D116" s="207" t="str">
        <f>IFERROR(IF(_xlfn.DAYS('Part 1 - About'!$E$24,'Part 1 - About'!$E$20)/365&gt;0,_xlfn.DAYS('Part 1 - About'!$E$24,'Part 1 - About'!$E$20)/365,_xlfn.DAYS('Part 1 - About'!$E$27,'Part 1 - About'!$E$20)/365),"Automatically completed using the 1. About sheet")</f>
        <v>Automatically completed using the 1. About sheet</v>
      </c>
      <c r="E116" s="227"/>
      <c r="F116" s="222"/>
      <c r="G116" s="227"/>
      <c r="H116" s="240"/>
      <c r="I116" s="227"/>
    </row>
    <row r="117" spans="1:16" s="26" customFormat="1" ht="15" x14ac:dyDescent="0.35">
      <c r="A117" s="227"/>
      <c r="B117" s="40"/>
      <c r="C117" s="227"/>
      <c r="D117" s="121"/>
      <c r="E117" s="227"/>
      <c r="F117" s="222"/>
      <c r="G117" s="227"/>
      <c r="H117" s="227"/>
      <c r="I117" s="227"/>
    </row>
    <row r="118" spans="1:16" s="26" customFormat="1" ht="15" x14ac:dyDescent="0.35">
      <c r="A118" s="227"/>
      <c r="B118" s="122" t="s">
        <v>194</v>
      </c>
      <c r="C118" s="227"/>
      <c r="D118" s="138"/>
      <c r="E118" s="227"/>
      <c r="F118" s="138"/>
      <c r="G118" s="227"/>
      <c r="H118" s="238"/>
      <c r="I118" s="227"/>
    </row>
    <row r="119" spans="1:16" s="26" customFormat="1" ht="45" x14ac:dyDescent="0.35">
      <c r="A119" s="227"/>
      <c r="B119" s="134" t="s">
        <v>195</v>
      </c>
      <c r="C119" s="227"/>
      <c r="D119" s="150" t="s">
        <v>402</v>
      </c>
      <c r="E119" s="227"/>
      <c r="F119" s="150" t="str">
        <f>IF(D119=Lists!$K$4,"&lt; Input URL to data source &gt;",IF(D119=Lists!$K$5,"&lt; Reference section in EITI Report or URL &gt;",IF(D119=Lists!$K$6,"&lt; Reference evidence of non-applicability &gt;","")))</f>
        <v>&lt; Input URL to data source &gt;</v>
      </c>
      <c r="G119" s="227"/>
      <c r="H119" s="239"/>
      <c r="I119" s="227"/>
    </row>
    <row r="120" spans="1:16" s="26" customFormat="1" ht="165" x14ac:dyDescent="0.35">
      <c r="A120" s="227"/>
      <c r="B120" s="135" t="s">
        <v>196</v>
      </c>
      <c r="C120" s="227"/>
      <c r="D120" s="150" t="s">
        <v>402</v>
      </c>
      <c r="E120" s="227"/>
      <c r="F120" s="297" t="s">
        <v>2104</v>
      </c>
      <c r="G120" s="227"/>
      <c r="H120" s="239"/>
      <c r="I120" s="227"/>
    </row>
    <row r="121" spans="1:16" s="26" customFormat="1" ht="30" x14ac:dyDescent="0.35">
      <c r="A121" s="227"/>
      <c r="B121" s="134" t="s">
        <v>197</v>
      </c>
      <c r="C121" s="227"/>
      <c r="D121" s="150" t="s">
        <v>402</v>
      </c>
      <c r="E121" s="227"/>
      <c r="F121" s="297" t="s">
        <v>2105</v>
      </c>
      <c r="G121" s="227"/>
      <c r="H121" s="239"/>
      <c r="I121" s="227"/>
    </row>
    <row r="122" spans="1:16" s="26" customFormat="1" ht="30" x14ac:dyDescent="0.35">
      <c r="A122" s="227"/>
      <c r="B122" s="126" t="s">
        <v>198</v>
      </c>
      <c r="C122" s="227"/>
      <c r="D122" s="150" t="s">
        <v>402</v>
      </c>
      <c r="E122" s="227"/>
      <c r="F122" s="288" t="s">
        <v>2003</v>
      </c>
      <c r="G122" s="227"/>
      <c r="H122" s="239"/>
      <c r="I122" s="227"/>
    </row>
    <row r="123" spans="1:16" s="26" customFormat="1" ht="15" x14ac:dyDescent="0.35">
      <c r="A123" s="227"/>
      <c r="B123" s="124" t="s">
        <v>199</v>
      </c>
      <c r="C123" s="227"/>
      <c r="D123" s="150" t="s">
        <v>402</v>
      </c>
      <c r="E123" s="227"/>
      <c r="F123" s="150" t="str">
        <f>IF(D123=Lists!$K$4,"&lt; Input URL to data source &gt;",IF(D123=Lists!$K$5,"&lt; Reference section in EITI Report or URL &gt;",IF(D123=Lists!$K$6,"&lt; Reference evidence of non-applicability &gt;","")))</f>
        <v>&lt; Input URL to data source &gt;</v>
      </c>
      <c r="G123" s="227"/>
      <c r="H123" s="239"/>
      <c r="I123" s="227"/>
    </row>
    <row r="124" spans="1:16" s="26" customFormat="1" ht="30" x14ac:dyDescent="0.35">
      <c r="A124" s="227"/>
      <c r="B124" s="127" t="s">
        <v>200</v>
      </c>
      <c r="C124" s="227"/>
      <c r="D124" s="151" t="s">
        <v>402</v>
      </c>
      <c r="E124" s="227"/>
      <c r="F124" s="298" t="s">
        <v>2106</v>
      </c>
      <c r="G124" s="227"/>
      <c r="H124" s="391" t="s">
        <v>2109</v>
      </c>
      <c r="I124" s="227"/>
    </row>
    <row r="125" spans="1:16" s="26" customFormat="1" ht="15" x14ac:dyDescent="0.35">
      <c r="A125" s="227"/>
      <c r="B125" s="40"/>
      <c r="C125" s="227"/>
      <c r="D125" s="121"/>
      <c r="E125" s="227"/>
      <c r="F125" s="222"/>
      <c r="G125" s="227"/>
      <c r="H125" s="227"/>
      <c r="I125" s="227"/>
      <c r="J125" s="204"/>
      <c r="K125" s="204"/>
      <c r="L125" s="204"/>
      <c r="M125" s="204"/>
      <c r="N125" s="204"/>
      <c r="O125" s="204"/>
      <c r="P125" s="204"/>
    </row>
    <row r="126" spans="1:16" s="26" customFormat="1" ht="30" x14ac:dyDescent="0.35">
      <c r="A126" s="227"/>
      <c r="B126" s="122" t="s">
        <v>201</v>
      </c>
      <c r="C126" s="227"/>
      <c r="D126" s="138"/>
      <c r="E126" s="227"/>
      <c r="F126" s="138"/>
      <c r="G126" s="227"/>
      <c r="H126" s="238"/>
      <c r="I126" s="227"/>
      <c r="J126" s="204"/>
      <c r="K126" s="204"/>
      <c r="L126" s="204"/>
      <c r="M126" s="204"/>
      <c r="N126" s="204"/>
      <c r="O126" s="204"/>
      <c r="P126" s="204"/>
    </row>
    <row r="127" spans="1:16" s="26" customFormat="1" ht="45" x14ac:dyDescent="0.35">
      <c r="A127" s="227"/>
      <c r="B127" s="139" t="s">
        <v>202</v>
      </c>
      <c r="C127" s="227"/>
      <c r="D127" s="297" t="s">
        <v>100</v>
      </c>
      <c r="E127" s="227"/>
      <c r="F127" s="288" t="s">
        <v>2004</v>
      </c>
      <c r="G127" s="227"/>
      <c r="H127" s="239" t="s">
        <v>2005</v>
      </c>
      <c r="I127" s="227"/>
      <c r="J127" s="204"/>
      <c r="K127" s="204"/>
      <c r="L127" s="204"/>
      <c r="M127" s="204"/>
      <c r="N127" s="204"/>
      <c r="O127" s="204"/>
      <c r="P127" s="204"/>
    </row>
    <row r="128" spans="1:16" s="26" customFormat="1" ht="30" x14ac:dyDescent="0.35">
      <c r="A128" s="227"/>
      <c r="B128" s="144" t="s">
        <v>203</v>
      </c>
      <c r="C128" s="227"/>
      <c r="D128" s="298">
        <v>0</v>
      </c>
      <c r="E128" s="227"/>
      <c r="F128" s="154" t="str">
        <f>IF(D128=Lists!$K$4,"&lt; Input URL to data source &gt;",IF(D128=Lists!$K$5,"&lt; Reference section in EITI Report &gt;",IF(D128=Lists!$K$6,"&lt; Reference evidence of non-applicability &gt;","")))</f>
        <v/>
      </c>
      <c r="G128" s="227"/>
      <c r="H128" s="240"/>
      <c r="I128" s="227"/>
      <c r="J128" s="204"/>
      <c r="K128" s="204"/>
      <c r="L128" s="204"/>
      <c r="M128" s="204"/>
      <c r="N128" s="204"/>
      <c r="O128" s="204"/>
      <c r="P128" s="204"/>
    </row>
    <row r="129" spans="1:16" s="26" customFormat="1" ht="15" x14ac:dyDescent="0.35">
      <c r="A129" s="227"/>
      <c r="B129" s="40"/>
      <c r="C129" s="227"/>
      <c r="D129" s="121"/>
      <c r="E129" s="227"/>
      <c r="F129" s="222"/>
      <c r="G129" s="227"/>
      <c r="H129" s="227"/>
      <c r="I129" s="227"/>
      <c r="J129" s="204"/>
      <c r="K129" s="204"/>
      <c r="L129" s="204"/>
      <c r="M129" s="204"/>
      <c r="N129" s="204"/>
      <c r="O129" s="204"/>
      <c r="P129" s="204"/>
    </row>
    <row r="130" spans="1:16" s="26" customFormat="1" ht="15" x14ac:dyDescent="0.35">
      <c r="A130" s="227"/>
      <c r="B130" s="122" t="s">
        <v>204</v>
      </c>
      <c r="C130" s="227"/>
      <c r="D130" s="138"/>
      <c r="E130" s="227"/>
      <c r="F130" s="138"/>
      <c r="G130" s="227"/>
      <c r="H130" s="238"/>
      <c r="I130" s="227"/>
      <c r="J130" s="204"/>
      <c r="K130" s="204"/>
      <c r="L130" s="204"/>
      <c r="M130" s="204"/>
      <c r="N130" s="204"/>
      <c r="O130" s="204"/>
      <c r="P130" s="204"/>
    </row>
    <row r="131" spans="1:16" s="26" customFormat="1" ht="30" x14ac:dyDescent="0.35">
      <c r="A131" s="227"/>
      <c r="B131" s="139" t="s">
        <v>205</v>
      </c>
      <c r="C131" s="227"/>
      <c r="D131" s="150" t="s">
        <v>99</v>
      </c>
      <c r="E131" s="227"/>
      <c r="F131" s="291" t="s">
        <v>2001</v>
      </c>
      <c r="G131" s="227"/>
      <c r="H131" s="239"/>
      <c r="I131" s="227"/>
      <c r="J131" s="204"/>
      <c r="K131" s="204"/>
      <c r="L131" s="204"/>
      <c r="M131" s="204"/>
      <c r="N131" s="204"/>
      <c r="O131" s="204"/>
      <c r="P131" s="204"/>
    </row>
    <row r="132" spans="1:16" s="26" customFormat="1" ht="30" x14ac:dyDescent="0.35">
      <c r="A132" s="227"/>
      <c r="B132" s="143" t="s">
        <v>206</v>
      </c>
      <c r="C132" s="227"/>
      <c r="D132" s="150" t="s">
        <v>84</v>
      </c>
      <c r="E132" s="227"/>
      <c r="F132" s="150" t="s">
        <v>157</v>
      </c>
      <c r="G132" s="227"/>
      <c r="H132" s="239"/>
      <c r="I132" s="227"/>
      <c r="J132" s="204"/>
      <c r="K132" s="204"/>
      <c r="L132" s="204"/>
      <c r="M132" s="204"/>
      <c r="N132" s="204"/>
      <c r="O132" s="204"/>
      <c r="P132" s="204"/>
    </row>
    <row r="133" spans="1:16" s="26" customFormat="1" ht="30" x14ac:dyDescent="0.35">
      <c r="A133" s="227"/>
      <c r="B133" s="144" t="s">
        <v>207</v>
      </c>
      <c r="C133" s="227"/>
      <c r="D133" s="151" t="s">
        <v>84</v>
      </c>
      <c r="E133" s="227"/>
      <c r="F133" s="151" t="s">
        <v>157</v>
      </c>
      <c r="G133" s="227"/>
      <c r="H133" s="240"/>
      <c r="I133" s="227"/>
      <c r="J133" s="204"/>
      <c r="K133" s="204"/>
      <c r="L133" s="204"/>
      <c r="M133" s="204"/>
      <c r="N133" s="204"/>
      <c r="O133" s="204"/>
      <c r="P133" s="204"/>
    </row>
    <row r="134" spans="1:16" s="26" customFormat="1" ht="15" x14ac:dyDescent="0.35">
      <c r="A134" s="227"/>
      <c r="B134" s="40"/>
      <c r="C134" s="227"/>
      <c r="D134" s="121"/>
      <c r="E134" s="227"/>
      <c r="F134" s="222"/>
      <c r="G134" s="227"/>
      <c r="H134" s="227"/>
      <c r="I134" s="227"/>
      <c r="J134" s="204"/>
      <c r="K134" s="204"/>
      <c r="L134" s="204"/>
      <c r="M134" s="204"/>
      <c r="N134" s="204"/>
      <c r="O134" s="204"/>
      <c r="P134" s="204"/>
    </row>
    <row r="135" spans="1:16" s="26" customFormat="1" ht="30" x14ac:dyDescent="0.35">
      <c r="A135" s="227"/>
      <c r="B135" s="122" t="s">
        <v>208</v>
      </c>
      <c r="C135" s="227"/>
      <c r="D135" s="138"/>
      <c r="E135" s="227"/>
      <c r="F135" s="138"/>
      <c r="G135" s="227"/>
      <c r="H135" s="238"/>
      <c r="I135" s="227"/>
      <c r="J135" s="204"/>
      <c r="K135" s="204"/>
      <c r="L135" s="204"/>
      <c r="M135" s="204"/>
      <c r="N135" s="204"/>
      <c r="O135" s="204"/>
      <c r="P135" s="204"/>
    </row>
    <row r="136" spans="1:16" s="26" customFormat="1" ht="45" x14ac:dyDescent="0.35">
      <c r="A136" s="227"/>
      <c r="B136" s="139" t="s">
        <v>209</v>
      </c>
      <c r="C136" s="227"/>
      <c r="D136" s="150" t="s">
        <v>100</v>
      </c>
      <c r="E136" s="227"/>
      <c r="F136" s="150" t="str">
        <f>IF(D136=Lists!$K$4,"&lt; Input URL to data source &gt;",IF(D136=Lists!$K$5,"&lt; Reference section in EITI Report or URL &gt;",IF(D136=Lists!$K$6,"&lt; Reference evidence of non-applicability &gt;","")))</f>
        <v/>
      </c>
      <c r="G136" s="227"/>
      <c r="H136" s="239"/>
      <c r="I136" s="227"/>
      <c r="J136" s="204"/>
      <c r="K136" s="204"/>
      <c r="L136" s="204"/>
      <c r="M136" s="204"/>
      <c r="N136" s="204"/>
      <c r="O136" s="204"/>
      <c r="P136" s="204"/>
    </row>
    <row r="137" spans="1:16" s="26" customFormat="1" ht="30" x14ac:dyDescent="0.35">
      <c r="A137" s="227"/>
      <c r="B137" s="139" t="s">
        <v>210</v>
      </c>
      <c r="C137" s="227"/>
      <c r="D137" s="150" t="s">
        <v>402</v>
      </c>
      <c r="E137" s="227"/>
      <c r="F137" s="290" t="s">
        <v>2004</v>
      </c>
      <c r="G137" s="227"/>
      <c r="H137" s="239"/>
      <c r="I137" s="227"/>
      <c r="J137" s="204"/>
      <c r="K137" s="204"/>
      <c r="L137" s="204"/>
      <c r="M137" s="204"/>
      <c r="N137" s="204"/>
      <c r="O137" s="204"/>
      <c r="P137" s="204"/>
    </row>
    <row r="138" spans="1:16" s="26" customFormat="1" ht="45" x14ac:dyDescent="0.35">
      <c r="A138" s="227"/>
      <c r="B138" s="140" t="s">
        <v>211</v>
      </c>
      <c r="C138" s="227"/>
      <c r="D138" s="151" t="s">
        <v>402</v>
      </c>
      <c r="E138" s="227"/>
      <c r="F138" s="151" t="s">
        <v>2004</v>
      </c>
      <c r="G138" s="227"/>
      <c r="H138" s="240"/>
      <c r="I138" s="227"/>
      <c r="J138" s="204"/>
      <c r="K138" s="204"/>
      <c r="L138" s="204"/>
      <c r="M138" s="204"/>
      <c r="N138" s="204"/>
      <c r="O138" s="204"/>
      <c r="P138" s="204"/>
    </row>
    <row r="139" spans="1:16" s="26" customFormat="1" ht="15" x14ac:dyDescent="0.35">
      <c r="A139" s="227"/>
      <c r="B139" s="40"/>
      <c r="C139" s="227"/>
      <c r="D139" s="121"/>
      <c r="E139" s="227"/>
      <c r="F139" s="222"/>
      <c r="G139" s="227"/>
      <c r="H139" s="227"/>
      <c r="I139" s="227"/>
      <c r="J139" s="204"/>
      <c r="K139" s="204"/>
      <c r="L139" s="204"/>
      <c r="M139" s="204"/>
      <c r="N139" s="204"/>
      <c r="O139" s="204"/>
      <c r="P139" s="204"/>
    </row>
    <row r="140" spans="1:16" s="26" customFormat="1" ht="15" x14ac:dyDescent="0.35">
      <c r="A140" s="227"/>
      <c r="B140" s="122" t="s">
        <v>212</v>
      </c>
      <c r="C140" s="227"/>
      <c r="D140" s="138"/>
      <c r="E140" s="227"/>
      <c r="F140" s="138"/>
      <c r="G140" s="227"/>
      <c r="H140" s="238"/>
      <c r="I140" s="227"/>
      <c r="J140" s="204"/>
      <c r="K140" s="204"/>
      <c r="L140" s="204"/>
      <c r="M140" s="204"/>
      <c r="N140" s="204"/>
      <c r="O140" s="204"/>
      <c r="P140" s="204"/>
    </row>
    <row r="141" spans="1:16" s="26" customFormat="1" ht="30" x14ac:dyDescent="0.35">
      <c r="A141" s="227"/>
      <c r="B141" s="139" t="s">
        <v>213</v>
      </c>
      <c r="C141" s="227"/>
      <c r="D141" s="150" t="s">
        <v>99</v>
      </c>
      <c r="E141" s="227"/>
      <c r="F141" s="293" t="s">
        <v>2001</v>
      </c>
      <c r="G141" s="227"/>
      <c r="H141" s="239"/>
      <c r="I141" s="227"/>
    </row>
    <row r="142" spans="1:16" s="26" customFormat="1" ht="30" x14ac:dyDescent="0.35">
      <c r="A142" s="227"/>
      <c r="B142" s="143" t="s">
        <v>214</v>
      </c>
      <c r="C142" s="227"/>
      <c r="D142" s="150" t="s">
        <v>84</v>
      </c>
      <c r="E142" s="227"/>
      <c r="F142" s="150" t="s">
        <v>157</v>
      </c>
      <c r="G142" s="227"/>
      <c r="H142" s="239"/>
      <c r="I142" s="227"/>
    </row>
    <row r="143" spans="1:16" s="26" customFormat="1" ht="30" x14ac:dyDescent="0.35">
      <c r="A143" s="227"/>
      <c r="B143" s="143" t="s">
        <v>215</v>
      </c>
      <c r="C143" s="227"/>
      <c r="D143" s="150" t="s">
        <v>84</v>
      </c>
      <c r="E143" s="241"/>
      <c r="F143" s="150" t="s">
        <v>157</v>
      </c>
      <c r="G143" s="227"/>
      <c r="H143" s="239"/>
      <c r="I143" s="227"/>
    </row>
    <row r="144" spans="1:16" s="26" customFormat="1" ht="15" x14ac:dyDescent="0.35">
      <c r="A144" s="227"/>
      <c r="B144" s="139" t="s">
        <v>216</v>
      </c>
      <c r="C144" s="227"/>
      <c r="D144" s="150" t="s">
        <v>99</v>
      </c>
      <c r="E144" s="227"/>
      <c r="F144" s="293" t="s">
        <v>2001</v>
      </c>
      <c r="G144" s="227"/>
      <c r="H144" s="239"/>
      <c r="I144" s="227"/>
    </row>
    <row r="145" spans="1:9" s="26" customFormat="1" ht="30" x14ac:dyDescent="0.35">
      <c r="A145" s="227"/>
      <c r="B145" s="143" t="s">
        <v>217</v>
      </c>
      <c r="C145" s="227"/>
      <c r="D145" s="150" t="s">
        <v>84</v>
      </c>
      <c r="E145" s="227"/>
      <c r="F145" s="150" t="s">
        <v>157</v>
      </c>
      <c r="G145" s="227"/>
      <c r="H145" s="239"/>
      <c r="I145" s="227"/>
    </row>
    <row r="146" spans="1:9" s="26" customFormat="1" ht="30" x14ac:dyDescent="0.35">
      <c r="A146" s="227"/>
      <c r="B146" s="143" t="s">
        <v>218</v>
      </c>
      <c r="C146" s="227"/>
      <c r="D146" s="150" t="s">
        <v>84</v>
      </c>
      <c r="E146" s="227"/>
      <c r="F146" s="150" t="s">
        <v>157</v>
      </c>
      <c r="G146" s="227"/>
      <c r="H146" s="239"/>
      <c r="I146" s="227"/>
    </row>
    <row r="147" spans="1:9" s="26" customFormat="1" ht="30" x14ac:dyDescent="0.35">
      <c r="A147" s="227"/>
      <c r="B147" s="139" t="s">
        <v>219</v>
      </c>
      <c r="C147" s="227"/>
      <c r="D147" s="150" t="s">
        <v>99</v>
      </c>
      <c r="E147" s="227"/>
      <c r="F147" s="293" t="s">
        <v>2001</v>
      </c>
      <c r="G147" s="227"/>
      <c r="H147" s="239"/>
      <c r="I147" s="227"/>
    </row>
    <row r="148" spans="1:9" s="26" customFormat="1" ht="30" x14ac:dyDescent="0.35">
      <c r="A148" s="227"/>
      <c r="B148" s="143" t="s">
        <v>220</v>
      </c>
      <c r="C148" s="227"/>
      <c r="D148" s="150" t="s">
        <v>84</v>
      </c>
      <c r="E148" s="227"/>
      <c r="F148" s="150" t="s">
        <v>157</v>
      </c>
      <c r="G148" s="227"/>
      <c r="H148" s="239"/>
      <c r="I148" s="227"/>
    </row>
    <row r="149" spans="1:9" s="26" customFormat="1" ht="30" x14ac:dyDescent="0.35">
      <c r="A149" s="227"/>
      <c r="B149" s="144" t="s">
        <v>221</v>
      </c>
      <c r="C149" s="227"/>
      <c r="D149" s="150" t="s">
        <v>84</v>
      </c>
      <c r="E149" s="227"/>
      <c r="F149" s="150" t="s">
        <v>157</v>
      </c>
      <c r="G149" s="227"/>
      <c r="H149" s="240"/>
      <c r="I149" s="227"/>
    </row>
    <row r="150" spans="1:9" s="26" customFormat="1" ht="15" x14ac:dyDescent="0.35">
      <c r="A150" s="227"/>
      <c r="B150" s="40"/>
      <c r="C150" s="227"/>
      <c r="D150" s="121"/>
      <c r="E150" s="227"/>
      <c r="F150" s="222"/>
      <c r="G150" s="227"/>
      <c r="H150" s="227"/>
      <c r="I150" s="227"/>
    </row>
    <row r="151" spans="1:9" s="26" customFormat="1" ht="15" x14ac:dyDescent="0.35">
      <c r="A151" s="227"/>
      <c r="B151" s="122" t="s">
        <v>222</v>
      </c>
      <c r="C151" s="227"/>
      <c r="D151" s="138"/>
      <c r="E151" s="227"/>
      <c r="F151" s="138"/>
      <c r="G151" s="227"/>
      <c r="H151" s="238"/>
      <c r="I151" s="227"/>
    </row>
    <row r="152" spans="1:9" s="26" customFormat="1" ht="30" x14ac:dyDescent="0.35">
      <c r="A152" s="227"/>
      <c r="B152" s="139" t="s">
        <v>223</v>
      </c>
      <c r="C152" s="227"/>
      <c r="D152" s="150" t="s">
        <v>99</v>
      </c>
      <c r="E152" s="227"/>
      <c r="F152" s="150" t="str">
        <f>IF(D152=Lists!$K$4,"&lt; Input URL to data source &gt;",IF(D152=Lists!$K$5,"&lt; Reference section in EITI Report or URL &gt;",IF(D152=Lists!$K$6,"&lt; Reference evidence of non-applicability &gt;","")))</f>
        <v>&lt; Reference evidence of non-applicability &gt;</v>
      </c>
      <c r="G152" s="227"/>
      <c r="H152" s="239"/>
      <c r="I152" s="227"/>
    </row>
    <row r="153" spans="1:9" s="26" customFormat="1" ht="30" x14ac:dyDescent="0.35">
      <c r="A153" s="227"/>
      <c r="B153" s="144" t="s">
        <v>224</v>
      </c>
      <c r="C153" s="227"/>
      <c r="D153" s="151" t="s">
        <v>84</v>
      </c>
      <c r="E153" s="227"/>
      <c r="F153" s="151" t="s">
        <v>157</v>
      </c>
      <c r="G153" s="227"/>
      <c r="H153" s="240"/>
      <c r="I153" s="227"/>
    </row>
    <row r="154" spans="1:9" s="26" customFormat="1" ht="15" x14ac:dyDescent="0.35">
      <c r="A154" s="227"/>
      <c r="B154" s="40"/>
      <c r="C154" s="227"/>
      <c r="D154" s="121"/>
      <c r="E154" s="227"/>
      <c r="F154" s="222"/>
      <c r="G154" s="227"/>
      <c r="H154" s="227"/>
      <c r="I154" s="227"/>
    </row>
    <row r="155" spans="1:9" s="26" customFormat="1" ht="15" x14ac:dyDescent="0.35">
      <c r="A155" s="227"/>
      <c r="B155" s="122" t="s">
        <v>225</v>
      </c>
      <c r="C155" s="227"/>
      <c r="D155" s="145"/>
      <c r="E155" s="227"/>
      <c r="F155" s="146"/>
      <c r="G155" s="227"/>
      <c r="H155" s="238"/>
      <c r="I155" s="227"/>
    </row>
    <row r="156" spans="1:9" s="26" customFormat="1" ht="30" x14ac:dyDescent="0.35">
      <c r="A156" s="227"/>
      <c r="B156" s="147" t="s">
        <v>226</v>
      </c>
      <c r="C156" s="227"/>
      <c r="D156" s="150" t="s">
        <v>402</v>
      </c>
      <c r="E156" s="227"/>
      <c r="F156" s="292" t="s">
        <v>2007</v>
      </c>
      <c r="G156" s="227"/>
      <c r="H156" s="239"/>
      <c r="I156" s="227"/>
    </row>
    <row r="157" spans="1:9" s="26" customFormat="1" ht="30" x14ac:dyDescent="0.35">
      <c r="A157" s="227"/>
      <c r="B157" s="139" t="s">
        <v>227</v>
      </c>
      <c r="C157" s="227"/>
      <c r="D157" s="295">
        <v>603537000000</v>
      </c>
      <c r="E157" s="227"/>
      <c r="F157" s="150" t="s">
        <v>1332</v>
      </c>
      <c r="G157" s="227"/>
      <c r="H157" s="239" t="s">
        <v>2006</v>
      </c>
      <c r="I157" s="227"/>
    </row>
    <row r="158" spans="1:9" s="26" customFormat="1" ht="15" x14ac:dyDescent="0.35">
      <c r="A158" s="227"/>
      <c r="B158" s="134" t="s">
        <v>228</v>
      </c>
      <c r="C158" s="227"/>
      <c r="D158" s="150" t="s">
        <v>84</v>
      </c>
      <c r="E158" s="227"/>
      <c r="F158" s="150" t="s">
        <v>157</v>
      </c>
      <c r="G158" s="227"/>
      <c r="H158" s="239"/>
      <c r="I158" s="227"/>
    </row>
    <row r="159" spans="1:9" s="26" customFormat="1" ht="15" x14ac:dyDescent="0.35">
      <c r="A159" s="227"/>
      <c r="B159" s="124" t="s">
        <v>229</v>
      </c>
      <c r="C159" s="227"/>
      <c r="D159" s="295">
        <v>3161544000000</v>
      </c>
      <c r="E159" s="227"/>
      <c r="F159" s="292" t="s">
        <v>1332</v>
      </c>
      <c r="G159" s="227"/>
      <c r="H159" s="294" t="s">
        <v>2006</v>
      </c>
      <c r="I159" s="227"/>
    </row>
    <row r="160" spans="1:9" s="26" customFormat="1" ht="15" x14ac:dyDescent="0.35">
      <c r="A160" s="227"/>
      <c r="B160" s="124" t="s">
        <v>230</v>
      </c>
      <c r="C160" s="227"/>
      <c r="D160" s="295">
        <v>256060800000.00003</v>
      </c>
      <c r="E160" s="227"/>
      <c r="F160" s="292" t="s">
        <v>1332</v>
      </c>
      <c r="G160" s="227"/>
      <c r="H160" s="294" t="s">
        <v>2008</v>
      </c>
      <c r="I160" s="227"/>
    </row>
    <row r="161" spans="1:9" s="26" customFormat="1" ht="15" x14ac:dyDescent="0.35">
      <c r="A161" s="227"/>
      <c r="B161" s="124" t="s">
        <v>231</v>
      </c>
      <c r="C161" s="227"/>
      <c r="D161" s="295">
        <v>1350592000000</v>
      </c>
      <c r="E161" s="227"/>
      <c r="F161" s="292" t="s">
        <v>1332</v>
      </c>
      <c r="G161" s="227"/>
      <c r="H161" s="294" t="s">
        <v>2007</v>
      </c>
      <c r="I161" s="227"/>
    </row>
    <row r="162" spans="1:9" s="26" customFormat="1" ht="15" x14ac:dyDescent="0.35">
      <c r="A162" s="227"/>
      <c r="B162" s="124" t="s">
        <v>232</v>
      </c>
      <c r="C162" s="227"/>
      <c r="D162" s="295">
        <v>574636000000</v>
      </c>
      <c r="E162" s="227"/>
      <c r="F162" s="292" t="s">
        <v>1332</v>
      </c>
      <c r="G162" s="227"/>
      <c r="H162" s="294" t="s">
        <v>2009</v>
      </c>
      <c r="I162" s="227"/>
    </row>
    <row r="163" spans="1:9" s="26" customFormat="1" ht="15" x14ac:dyDescent="0.35">
      <c r="A163" s="227"/>
      <c r="B163" s="124" t="s">
        <v>233</v>
      </c>
      <c r="C163" s="227"/>
      <c r="D163" s="295">
        <v>1349476000000</v>
      </c>
      <c r="E163" s="227"/>
      <c r="F163" s="292" t="s">
        <v>1332</v>
      </c>
      <c r="G163" s="227"/>
      <c r="H163" s="294" t="s">
        <v>2009</v>
      </c>
      <c r="I163" s="227"/>
    </row>
    <row r="164" spans="1:9" s="26" customFormat="1" ht="15" x14ac:dyDescent="0.35">
      <c r="A164" s="227"/>
      <c r="B164" s="124" t="s">
        <v>234</v>
      </c>
      <c r="C164" s="227"/>
      <c r="D164" s="295">
        <v>49000</v>
      </c>
      <c r="E164" s="227"/>
      <c r="F164" s="150" t="s">
        <v>235</v>
      </c>
      <c r="G164" s="227"/>
      <c r="H164" s="304" t="s">
        <v>2107</v>
      </c>
      <c r="I164" s="227"/>
    </row>
    <row r="165" spans="1:9" s="26" customFormat="1" ht="15" x14ac:dyDescent="0.35">
      <c r="A165" s="227"/>
      <c r="B165" s="124" t="s">
        <v>236</v>
      </c>
      <c r="C165" s="227"/>
      <c r="D165" s="295">
        <v>13000</v>
      </c>
      <c r="E165" s="227"/>
      <c r="F165" s="150" t="s">
        <v>235</v>
      </c>
      <c r="G165" s="227"/>
      <c r="H165" s="304" t="s">
        <v>2107</v>
      </c>
      <c r="I165" s="227"/>
    </row>
    <row r="166" spans="1:9" s="26" customFormat="1" ht="15" x14ac:dyDescent="0.35">
      <c r="A166" s="227"/>
      <c r="B166" s="124" t="s">
        <v>237</v>
      </c>
      <c r="C166" s="227"/>
      <c r="D166" s="295">
        <v>148829</v>
      </c>
      <c r="E166" s="227"/>
      <c r="F166" s="150" t="s">
        <v>235</v>
      </c>
      <c r="G166" s="227"/>
      <c r="H166" s="294" t="s">
        <v>2010</v>
      </c>
      <c r="I166" s="227"/>
    </row>
    <row r="167" spans="1:9" s="26" customFormat="1" ht="15" x14ac:dyDescent="0.35">
      <c r="A167" s="227"/>
      <c r="B167" s="124" t="s">
        <v>238</v>
      </c>
      <c r="C167" s="227"/>
      <c r="D167" s="295">
        <v>2792400</v>
      </c>
      <c r="E167" s="227"/>
      <c r="F167" s="150" t="s">
        <v>235</v>
      </c>
      <c r="G167" s="227"/>
      <c r="H167" s="294" t="s">
        <v>2011</v>
      </c>
      <c r="I167" s="227"/>
    </row>
    <row r="168" spans="1:9" s="26" customFormat="1" ht="15" x14ac:dyDescent="0.35">
      <c r="A168" s="227"/>
      <c r="B168" s="124" t="s">
        <v>239</v>
      </c>
      <c r="C168" s="227"/>
      <c r="D168" s="295">
        <v>152353000000</v>
      </c>
      <c r="E168" s="227"/>
      <c r="F168" s="150" t="s">
        <v>1332</v>
      </c>
      <c r="G168" s="227"/>
      <c r="H168" s="294" t="s">
        <v>2012</v>
      </c>
      <c r="I168" s="227"/>
    </row>
    <row r="169" spans="1:9" s="26" customFormat="1" ht="15" x14ac:dyDescent="0.35">
      <c r="A169" s="227"/>
      <c r="B169" s="133" t="s">
        <v>240</v>
      </c>
      <c r="C169" s="227"/>
      <c r="D169" s="289">
        <v>850304000000</v>
      </c>
      <c r="E169" s="227"/>
      <c r="F169" s="151" t="s">
        <v>1332</v>
      </c>
      <c r="G169" s="227"/>
      <c r="H169" s="284" t="s">
        <v>2012</v>
      </c>
      <c r="I169" s="227"/>
    </row>
    <row r="170" spans="1:9" s="26" customFormat="1" ht="15" x14ac:dyDescent="0.35">
      <c r="A170" s="227"/>
      <c r="B170" s="222"/>
      <c r="C170" s="227"/>
      <c r="D170" s="148"/>
      <c r="E170" s="227"/>
      <c r="F170" s="222"/>
      <c r="G170" s="227"/>
      <c r="H170" s="227"/>
      <c r="I170" s="227"/>
    </row>
    <row r="171" spans="1:9" s="26" customFormat="1" ht="15" x14ac:dyDescent="0.35">
      <c r="A171" s="227"/>
      <c r="B171" s="122" t="s">
        <v>241</v>
      </c>
      <c r="C171" s="227"/>
      <c r="D171" s="123"/>
      <c r="E171" s="227"/>
      <c r="F171" s="123"/>
      <c r="G171" s="227"/>
      <c r="H171" s="299"/>
      <c r="I171" s="227"/>
    </row>
    <row r="172" spans="1:9" s="26" customFormat="1" ht="15" x14ac:dyDescent="0.35">
      <c r="A172" s="227"/>
      <c r="B172" s="124" t="s">
        <v>119</v>
      </c>
      <c r="C172" s="227"/>
      <c r="D172" s="125"/>
      <c r="E172" s="227"/>
      <c r="F172" s="125"/>
      <c r="G172" s="227"/>
      <c r="H172" s="304" t="s">
        <v>2013</v>
      </c>
      <c r="I172" s="227"/>
    </row>
    <row r="173" spans="1:9" s="26" customFormat="1" ht="60" x14ac:dyDescent="0.35">
      <c r="A173" s="227"/>
      <c r="B173" s="135" t="s">
        <v>242</v>
      </c>
      <c r="C173" s="227"/>
      <c r="D173" s="150" t="s">
        <v>402</v>
      </c>
      <c r="E173" s="227"/>
      <c r="F173" s="297" t="s">
        <v>2101</v>
      </c>
      <c r="G173" s="227"/>
      <c r="H173" s="304"/>
      <c r="I173" s="227"/>
    </row>
    <row r="174" spans="1:9" s="26" customFormat="1" ht="90" x14ac:dyDescent="0.35">
      <c r="A174" s="241"/>
      <c r="B174" s="203" t="s">
        <v>243</v>
      </c>
      <c r="C174" s="242"/>
      <c r="D174" s="150" t="s">
        <v>402</v>
      </c>
      <c r="E174" s="227"/>
      <c r="F174" s="297" t="s">
        <v>2102</v>
      </c>
      <c r="G174" s="227"/>
      <c r="H174" s="275" t="s">
        <v>2110</v>
      </c>
      <c r="I174" s="227"/>
    </row>
    <row r="175" spans="1:9" s="26" customFormat="1" ht="45" x14ac:dyDescent="0.35">
      <c r="A175" s="227"/>
      <c r="B175" s="136" t="s">
        <v>244</v>
      </c>
      <c r="C175" s="242"/>
      <c r="D175" s="151" t="s">
        <v>402</v>
      </c>
      <c r="E175" s="227"/>
      <c r="F175" s="298" t="s">
        <v>2103</v>
      </c>
      <c r="G175" s="227"/>
      <c r="H175" s="284"/>
      <c r="I175" s="227"/>
    </row>
    <row r="176" spans="1:9" s="26" customFormat="1" ht="15.5" thickBot="1" x14ac:dyDescent="0.4">
      <c r="A176" s="227"/>
      <c r="B176" s="224"/>
      <c r="C176" s="234"/>
      <c r="D176" s="149"/>
      <c r="E176" s="234"/>
      <c r="F176" s="224"/>
      <c r="G176" s="234"/>
      <c r="H176" s="234"/>
      <c r="I176" s="227"/>
    </row>
    <row r="177" spans="1:9" s="26" customFormat="1" ht="15" x14ac:dyDescent="0.35">
      <c r="A177" s="227"/>
      <c r="B177" s="222"/>
      <c r="C177" s="227"/>
      <c r="D177" s="148"/>
      <c r="E177" s="227"/>
      <c r="F177" s="222"/>
      <c r="G177" s="227"/>
      <c r="H177" s="227"/>
      <c r="I177" s="227"/>
    </row>
    <row r="178" spans="1:9" s="26" customFormat="1" ht="15.5" thickBot="1" x14ac:dyDescent="0.4">
      <c r="A178" s="227"/>
      <c r="B178" s="413" t="s">
        <v>33</v>
      </c>
      <c r="C178" s="414"/>
      <c r="D178" s="414"/>
      <c r="E178" s="414"/>
      <c r="F178" s="414"/>
      <c r="G178" s="414"/>
      <c r="H178" s="414"/>
      <c r="I178" s="227"/>
    </row>
    <row r="179" spans="1:9" s="26" customFormat="1" ht="15" x14ac:dyDescent="0.35">
      <c r="A179" s="227"/>
      <c r="B179" s="415" t="s">
        <v>34</v>
      </c>
      <c r="C179" s="416"/>
      <c r="D179" s="416"/>
      <c r="E179" s="416"/>
      <c r="F179" s="416"/>
      <c r="G179" s="416"/>
      <c r="H179" s="416"/>
      <c r="I179" s="227"/>
    </row>
    <row r="180" spans="1:9" s="26" customFormat="1" ht="15.5" thickBot="1" x14ac:dyDescent="0.4">
      <c r="A180" s="227"/>
      <c r="B180" s="223"/>
      <c r="C180" s="223"/>
      <c r="D180" s="223"/>
      <c r="E180" s="223"/>
      <c r="F180" s="223"/>
      <c r="G180" s="223"/>
      <c r="H180" s="223"/>
      <c r="I180" s="227"/>
    </row>
    <row r="181" spans="1:9" s="26" customFormat="1" ht="15" x14ac:dyDescent="0.35">
      <c r="A181" s="227"/>
      <c r="B181" s="401" t="s">
        <v>35</v>
      </c>
      <c r="C181" s="401"/>
      <c r="D181" s="401"/>
      <c r="E181" s="401"/>
      <c r="F181" s="401"/>
      <c r="G181" s="401"/>
      <c r="H181" s="401"/>
      <c r="I181" s="227"/>
    </row>
    <row r="182" spans="1:9" s="26" customFormat="1" ht="15.75" customHeight="1" x14ac:dyDescent="0.35">
      <c r="A182" s="227"/>
      <c r="B182" s="392" t="s">
        <v>36</v>
      </c>
      <c r="C182" s="392"/>
      <c r="D182" s="392"/>
      <c r="E182" s="392"/>
      <c r="F182" s="392"/>
      <c r="G182" s="392"/>
      <c r="H182" s="392"/>
      <c r="I182" s="227"/>
    </row>
    <row r="183" spans="1:9" s="26" customFormat="1" ht="15" x14ac:dyDescent="0.35">
      <c r="A183" s="227"/>
      <c r="B183" s="401" t="s">
        <v>38</v>
      </c>
      <c r="C183" s="401"/>
      <c r="D183" s="401"/>
      <c r="E183" s="401"/>
      <c r="F183" s="401"/>
      <c r="G183" s="401"/>
      <c r="H183" s="401"/>
      <c r="I183" s="227"/>
    </row>
    <row r="184" spans="1:9" s="26" customFormat="1" ht="15" x14ac:dyDescent="0.35">
      <c r="A184" s="227"/>
      <c r="B184" s="222"/>
      <c r="C184" s="227"/>
      <c r="D184" s="148"/>
      <c r="E184" s="227"/>
      <c r="F184" s="222"/>
      <c r="G184" s="227"/>
      <c r="H184" s="227"/>
      <c r="I184" s="227"/>
    </row>
    <row r="185" spans="1:9" s="26" customFormat="1" ht="15" x14ac:dyDescent="0.35">
      <c r="A185" s="227"/>
      <c r="B185" s="222"/>
      <c r="C185" s="227"/>
      <c r="D185" s="148"/>
      <c r="E185" s="227"/>
      <c r="F185" s="222"/>
      <c r="G185" s="227"/>
      <c r="H185" s="227"/>
      <c r="I185" s="227"/>
    </row>
    <row r="186" spans="1:9" s="26" customFormat="1" ht="15" x14ac:dyDescent="0.35">
      <c r="A186" s="227"/>
      <c r="B186" s="222"/>
      <c r="C186" s="227"/>
      <c r="D186" s="148"/>
      <c r="E186" s="227"/>
      <c r="F186" s="222"/>
      <c r="G186" s="227"/>
      <c r="H186" s="227"/>
      <c r="I186" s="227"/>
    </row>
    <row r="187" spans="1:9" s="26" customFormat="1" ht="15" x14ac:dyDescent="0.35">
      <c r="A187" s="204"/>
      <c r="B187" s="204"/>
      <c r="C187" s="204"/>
      <c r="D187" s="204"/>
      <c r="E187" s="204"/>
      <c r="F187" s="204"/>
      <c r="G187" s="204"/>
      <c r="H187" s="204"/>
      <c r="I187" s="204"/>
    </row>
    <row r="188" spans="1:9" ht="16" x14ac:dyDescent="0.35"/>
    <row r="189" spans="1:9" ht="16" x14ac:dyDescent="0.35"/>
    <row r="190" spans="1:9" ht="16" x14ac:dyDescent="0.35"/>
    <row r="191" spans="1:9" ht="16" x14ac:dyDescent="0.35"/>
    <row r="192" spans="1:9" ht="16" x14ac:dyDescent="0.35"/>
    <row r="193" ht="16" x14ac:dyDescent="0.35"/>
    <row r="194" ht="16" x14ac:dyDescent="0.35"/>
    <row r="195" ht="16" x14ac:dyDescent="0.35"/>
    <row r="196" ht="16" x14ac:dyDescent="0.35"/>
    <row r="197" ht="16" x14ac:dyDescent="0.35"/>
    <row r="198" ht="16" x14ac:dyDescent="0.35"/>
    <row r="199" ht="16" x14ac:dyDescent="0.35"/>
    <row r="200" ht="16" x14ac:dyDescent="0.35"/>
    <row r="201" ht="16" x14ac:dyDescent="0.35"/>
    <row r="202" ht="16" x14ac:dyDescent="0.35"/>
    <row r="203" ht="16" x14ac:dyDescent="0.35"/>
    <row r="204" ht="16" x14ac:dyDescent="0.35"/>
    <row r="205" ht="16" x14ac:dyDescent="0.35"/>
    <row r="206" ht="16" x14ac:dyDescent="0.35"/>
    <row r="207" ht="16" x14ac:dyDescent="0.35"/>
    <row r="208" ht="16" x14ac:dyDescent="0.35"/>
  </sheetData>
  <mergeCells count="12">
    <mergeCell ref="B183:H183"/>
    <mergeCell ref="B3:H3"/>
    <mergeCell ref="B4:H4"/>
    <mergeCell ref="B5:H5"/>
    <mergeCell ref="B6:H6"/>
    <mergeCell ref="B7:H7"/>
    <mergeCell ref="B8:H8"/>
    <mergeCell ref="B178:H178"/>
    <mergeCell ref="B179:H179"/>
    <mergeCell ref="B181:H181"/>
    <mergeCell ref="B182:H182"/>
    <mergeCell ref="B9:H9"/>
  </mergeCells>
  <dataValidations count="31">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62:D67 D91:D96 D87:D89 D72:D77" xr:uid="{00000000-0002-0000-0200-000002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4 F66 F72 F74 F87:F89 F95 F62 F93 F91 F76" xr:uid="{00000000-0002-0000-0200-000003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47 D19:D22 D34:D36 D39:D43 D46:D47 D85 D56 D60:D61 D70:D71 D80:D81 D156 D100 D104 D108 D112 D119:D124 D127 D131 D136:D138 D141 D144 D152 D51:D53 D26:D30 D172:D175" xr:uid="{E192EF1E-9B5F-4EB1-BF02-36F681E971D7}">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97" xr:uid="{7082261E-C7B1-4F74-81CF-A7794A2F9992}">
      <formula1>0</formula1>
    </dataValidation>
    <dataValidation type="textLength" allowBlank="1" showInputMessage="1" showErrorMessage="1" errorTitle="Please do not edit these cells" error="Please do not edit these cells" sqref="B115:B116 B118 B103:B105 B184:B186 B84 B99:B101 B107:B109 B111:B113 B79:B82 D82 D116" xr:uid="{D4F2C1B7-E8B6-42EE-B86F-A0243D6AFDD9}">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63" xr:uid="{7C642FB5-B843-4487-B063-21FFC47CF6AC}">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61" xr:uid="{CE675DBA-0644-4A5C-BBDA-6E6C8E2AD24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60" xr:uid="{924C8C9F-7671-436F-8D7A-DDAF8452F6F8}">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59" xr:uid="{002CC625-2364-4D55-AFF0-819D0C50C826}">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57:D158" xr:uid="{7E85E72D-BA05-418F-9613-B3350052F8DF}">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62" xr:uid="{ED4DF579-1686-4281-AC50-CFFF2A86B79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01 D105 D148:D149 D113 D128 D132:D133 D142:D143 D153 D145:D146 D109" xr:uid="{F804F85A-1323-4293-B007-2F02CD36D823}">
      <formula1>0</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67" xr:uid="{D32E1E08-44FE-43BA-868C-56404BB378B3}">
      <formula1>2</formula1>
    </dataValidation>
    <dataValidation type="list" operator="equal" showInputMessage="1" showErrorMessage="1" errorTitle="Invalid entry" error="Invalid entry" promptTitle="Please input unit" prompt="Please input currency according to 3-letter ISO currency code." sqref="F101 F105 F109 F113 F132:F133 F148:F149 F153 F142:F143 F168:F169 F145:F146 F157:F163" xr:uid="{AC31C3E7-FBB3-4643-8A12-05F034B46A91}">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68" xr:uid="{B6EA3FF2-B89F-4B2B-B945-54384AFBC68E}">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69" xr:uid="{7832BB4F-2203-437C-94DA-63A7D7BCD388}">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95 B87:B89 B76 B62 B64 B72 B74 B93 B91 B66" xr:uid="{8E4A7729-626F-4674-B975-3B334A3975DE}">
      <formula1>Commodities_list</formula1>
    </dataValidation>
    <dataValidation type="whole" allowBlank="1" showInputMessage="1" showErrorMessage="1" errorTitle="Please do not edit these cells" error="Please do not edit these cells" sqref="B140:B146 B119:B124 B126:B128 B130:B133 B135:B138 B151:B153 B171:B175" xr:uid="{286182BE-B58B-4B5D-8529-F453ED5F7915}">
      <formula1>10000</formula1>
      <formula2>50000</formula2>
    </dataValidation>
    <dataValidation type="whole" allowBlank="1" showInputMessage="1" showErrorMessage="1" errorTitle="Please do not edit these cells" error="Please do not edit these cells" sqref="B176:H177 B155:B169" xr:uid="{41BDBFD2-EE60-47A7-B7DF-916D7BB2FB21}">
      <formula1>4</formula1>
      <formula2>5</formula2>
    </dataValidation>
    <dataValidation allowBlank="1" showInputMessage="1" showErrorMessage="1" promptTitle="Name of the registry" prompt="Please input the name of the Beneficial Ownership Registry" sqref="D48" xr:uid="{3ACD06CC-881D-4ACF-957D-1D1389DCCC4F}"/>
    <dataValidation allowBlank="1" showInputMessage="1" showErrorMessage="1" promptTitle="Additional relevant files" prompt="If several files relevant to the report exist, please indicate as such here. If several, please copy this into several rows." sqref="D48" xr:uid="{ACF95B12-CE0D-4155-BB96-D3B1A0319ACF}"/>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64:F167" xr:uid="{541820E9-9F26-4712-A681-25A67BF16B28}">
      <formula1>0</formula1>
    </dataValidation>
    <dataValidation allowBlank="1" showInputMessage="1" showErrorMessage="1" errorTitle="Please do not edit these cells" error="Please do not edit these cells" sqref="B147:B149" xr:uid="{07FE9B1E-D8D5-4CDF-B4C7-CACFEBEDBF5D}"/>
    <dataValidation type="whole" allowBlank="1" showInputMessage="1" showErrorMessage="1" errorTitle="Do not edit these cells" error="Please do not edit these cells" sqref="B180" xr:uid="{E4F00D57-2632-4898-9727-4E3D1C975A91}">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65" xr:uid="{F0C2DEB4-D0E5-46BE-9B4C-57C232E2EF47}">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64" xr:uid="{D06DCB01-0C0E-444C-9C6D-1307A8C5A77D}">
      <formula1>2</formula1>
    </dataValidation>
    <dataValidation type="whole" showInputMessage="1" showErrorMessage="1" sqref="B92 B60:B61 A65:C65 A66 F139:F140 B150:C150 D150:D151 F150:F151 B154:C154 D154:D155 F23:F25 D23:D25 F32:F33 D32:D33 F37:F38 D37:D38 F44:F45 D44:D45 F49:F50 D49:D50 F54:F55 D54:D55 B63 D68:D69 F68:F69 B78:C78 D78:D79 F78:F79 B83:C83 F82:F84 B86:G86 B90:G90 F154:F155 B77 B98:C98 D98:D99 F98:F99 B102:C102 D102:D103 F102:F103 B106:C106 D106:D107 F106:F107 B110:C110 D110:D111 F110:F111 B114:C114 B117:C117 B125:C125 D125:D126 F125:F126 B129:C129 D129:D130 F129:F130 B134:C134 D134:D135 F134:F135 B139:C139 D139:D140 C66 C79:C82 C84:C85 H102 C99:C101 C103:C105 C107:C109 C111:C113 C115:C116 C118:C124 C126:C128 C130:C133 C135:C138 C140:C149 C151:C153 D17:D18 F17:F18 B96:B97 D83:D84 F114:F118 C91:C97 H129 H125 H117 H114 H110 H106 H78 H83 E87:E89 G87:G89 H98 C87:C89 I1:I16 H23 H68 F57:F59 D57:D59 C12:H16 A1:A64 C17:C64 B73 B75 H154 H150 H139 H134 H57 H54 H49 H44 H37 H32 A171:A175 C171:C175 F170:F171 D170:D171 C155:C169 G91:G175 E91:E175 B170:C170 H170 B85 D114:D115 D117:D118 B10:H10 B11:F11 B12:B57 B1:H1 B94 A67:C67 A68:B71 G17:G85 C68:C77 E17:E85" xr:uid="{6A93E331-6DF3-4956-AEDE-9E6DEEE23BF9}">
      <formula1>999999</formula1>
      <formula2>99999999</formula2>
    </dataValidation>
    <dataValidation showInputMessage="1" showErrorMessage="1" sqref="B58:B59" xr:uid="{E96A8412-175F-4338-B466-F567B8680AE6}"/>
    <dataValidation type="textLength" allowBlank="1" showInputMessage="1" showErrorMessage="1" sqref="H17:H22 H24:H31 H33:H36 H171:H175 H45:H48 H50:H53 H55:H56 H162:H169 H79:H82 H84:H97 H99:H101 H103:H105 H107:H109 H111:H113 H115:H116 H118:H124 H126:H128 H130:H133 H135:H138 H140:H149 H151:H153 H69:H77 H38:H39 H41:H43 H155:H160 H58:H67" xr:uid="{ECF840E1-BECD-4B6A-B1FB-476E3B5C3F3A}">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B194A574-5B45-4E41-BDD2-3357019AB56D}">
      <formula1>0</formula1>
    </dataValidation>
    <dataValidation type="whole" showInputMessage="1" showErrorMessage="1" errorTitle="Do not edit these cells" error="Please do not edit these cells" sqref="B2:H9" xr:uid="{F30C273A-6525-4313-BF64-AEB86719648F}">
      <formula1>999999</formula1>
      <formula2>99999999</formula2>
    </dataValidation>
  </dataValidations>
  <hyperlinks>
    <hyperlink ref="B17" r:id="rId1" location="r2-1" display="EITI Requirement 2.1" xr:uid="{00000000-0004-0000-0200-000006000000}"/>
    <hyperlink ref="B24" r:id="rId2" location="r2-2" display="EITI Requirement 2.2" xr:uid="{00000000-0004-0000-0200-000007000000}"/>
    <hyperlink ref="B38" r:id="rId3" location="r2-4" display="EITI Requirement 2.4" xr:uid="{00000000-0004-0000-0200-000009000000}"/>
    <hyperlink ref="B45" r:id="rId4" location="r2-5" display="EITI Requirement 2.5" xr:uid="{00000000-0004-0000-0200-00000A000000}"/>
    <hyperlink ref="B50" r:id="rId5" location="r2-6" display="EITI Requirement 2.6" xr:uid="{00000000-0004-0000-0200-00000B000000}"/>
    <hyperlink ref="B55" r:id="rId6" location="r3-1" display="EITI Requirement 3.1" xr:uid="{00000000-0004-0000-0200-00000C000000}"/>
    <hyperlink ref="B59" r:id="rId7" xr:uid="{00000000-0004-0000-0200-00000D000000}"/>
    <hyperlink ref="B69" r:id="rId8" location="r3-3" display="EITI Requirement 3.3" xr:uid="{00000000-0004-0000-0200-00000E000000}"/>
    <hyperlink ref="B79" r:id="rId9" location="r4-1" display="EITI Requirement 4.1" xr:uid="{00000000-0004-0000-0200-00000F000000}"/>
    <hyperlink ref="B84" r:id="rId10" location="r4-2" display="EITI Requirement 4.2" xr:uid="{00000000-0004-0000-0200-000010000000}"/>
    <hyperlink ref="B99" r:id="rId11" location="r4-3" display="EITI Requirement 4.3" xr:uid="{00000000-0004-0000-0200-000011000000}"/>
    <hyperlink ref="B103" r:id="rId12" location="r4-4" display="EITI Requirement 4.4" xr:uid="{00000000-0004-0000-0200-000012000000}"/>
    <hyperlink ref="B107" r:id="rId13" location="r4-5" display="EITI Requirement 4.5" xr:uid="{00000000-0004-0000-0200-000013000000}"/>
    <hyperlink ref="B111" r:id="rId14" location="r4-6" display="EITI Requirement 4.6" xr:uid="{00000000-0004-0000-0200-000014000000}"/>
    <hyperlink ref="B115" r:id="rId15" location="r4-8" display="EITI Requirement 4.8" xr:uid="{00000000-0004-0000-0200-000016000000}"/>
    <hyperlink ref="B118" r:id="rId16" location="r4-9" display="EITI Requirement 4.9" xr:uid="{00000000-0004-0000-0200-000017000000}"/>
    <hyperlink ref="B126" r:id="rId17" location="r5-1" display="EITI Requirement 5.1" xr:uid="{00000000-0004-0000-0200-000018000000}"/>
    <hyperlink ref="B130" r:id="rId18" location="r5-2" display="EITI Requirement 5.2" xr:uid="{00000000-0004-0000-0200-000019000000}"/>
    <hyperlink ref="B135" r:id="rId19" location="r5-3" display="EITI Requirement 5.3" xr:uid="{00000000-0004-0000-0200-00001A000000}"/>
    <hyperlink ref="B151" r:id="rId20" location="r6-2" display="EITI Requirement 6.2" xr:uid="{00000000-0004-0000-0200-00001B000000}"/>
    <hyperlink ref="B155" r:id="rId21" location="r6-3" display="EITI Requirement 6.3" xr:uid="{00000000-0004-0000-0200-00001C000000}"/>
    <hyperlink ref="B140" r:id="rId22" location="r6-1" display="EITI Requirement 6.1" xr:uid="{00000000-0004-0000-0200-000027000000}"/>
    <hyperlink ref="B33" r:id="rId23" location="r2-3" xr:uid="{37B4EDC1-B71E-4913-8AFB-F12611AEFFD5}"/>
    <hyperlink ref="B157" r:id="rId24" xr:uid="{C617A177-3D20-4FE6-A273-853EDEC861A7}"/>
    <hyperlink ref="B179:F179" r:id="rId25" display="Give us your feedback or report a conflict in the data! Write to us at  data@eiti.org" xr:uid="{3FA22EFF-FF94-4799-88A3-B6E47F7EA5DF}"/>
    <hyperlink ref="B178:F178" r:id="rId26" display="For the latest version of Summary data templates, see  https://eiti.org/summary-data-template" xr:uid="{81D1286E-131F-487C-851A-0A200B3AD468}"/>
    <hyperlink ref="B58" r:id="rId27" location="r3-2" display="EITI Requirement 3.2" xr:uid="{CE111D86-D62A-4947-9C13-FF9656A3A753}"/>
    <hyperlink ref="B171" r:id="rId28" location="r6-4" xr:uid="{96BFE352-3017-4C6C-A4DE-1CEBE3EDBC7A}"/>
    <hyperlink ref="F26" r:id="rId29" xr:uid="{00000000-0004-0000-0200-00001D000000}"/>
    <hyperlink ref="F28" r:id="rId30" xr:uid="{EB1C3CDF-9112-40BB-BD42-41FF7DF8A618}"/>
    <hyperlink ref="F30" r:id="rId31" xr:uid="{A73B664D-E785-4A59-A64A-EAB6CEBE439F}"/>
    <hyperlink ref="F27" r:id="rId32" xr:uid="{90A4271F-BF35-4CD2-BAA0-C9CCADCCA252}"/>
    <hyperlink ref="F19" r:id="rId33" xr:uid="{87C3B386-0E09-4098-9107-0F53B0B642EC}"/>
    <hyperlink ref="F20" r:id="rId34" xr:uid="{A9A61C3E-0602-4F56-85D3-7F047D80C8A8}"/>
    <hyperlink ref="F21" r:id="rId35" xr:uid="{C50B95AD-D149-4879-91D6-F979B1183FBB}"/>
    <hyperlink ref="F22" r:id="rId36" xr:uid="{CF5BF705-70D7-41B6-A7AF-D575DBBAD8BB}"/>
  </hyperlinks>
  <pageMargins left="0.25" right="0.25" top="0.75" bottom="0.75" header="0.3" footer="0.3"/>
  <pageSetup paperSize="8" fitToHeight="0" orientation="landscape" horizontalDpi="2400" verticalDpi="2400" r:id="rId37"/>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5000000}">
          <x14:formula1>
            <xm:f>Lists!$K$3:$K$7</xm:f>
          </x14:formula1>
          <xm:sqref>D184:D186</xm:sqref>
        </x14:dataValidation>
        <x14:dataValidation type="list" operator="equal" showInputMessage="1" showErrorMessage="1" errorTitle="Invalid entry" error="Invalid entry" promptTitle="Please input unit" prompt="Please input currency according to 3-letter ISO currency code." xr:uid="{46507AB1-60E8-4E9B-919E-721DEE57AC8F}">
          <x14:formula1>
            <xm:f>Lists!$I$11:$I$168</xm:f>
          </x14:formula1>
          <xm:sqref>F77 F65 F73 F96:F97 F75 F94 F63 F92 F67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dimension ref="B1:L157"/>
  <sheetViews>
    <sheetView showGridLines="0" topLeftCell="A71" zoomScale="40" zoomScaleNormal="40" workbookViewId="0">
      <selection activeCell="D64" sqref="D64"/>
    </sheetView>
  </sheetViews>
  <sheetFormatPr defaultColWidth="4" defaultRowHeight="24" customHeight="1" x14ac:dyDescent="0.35"/>
  <cols>
    <col min="1" max="1" width="4" style="26"/>
    <col min="2" max="2" width="48.7265625" style="26" customWidth="1"/>
    <col min="3" max="3" width="44.453125" style="26" customWidth="1"/>
    <col min="4" max="4" width="38.81640625" style="26" customWidth="1"/>
    <col min="5" max="5" width="23" style="26" customWidth="1"/>
    <col min="6" max="10" width="26.453125" style="26" customWidth="1"/>
    <col min="11" max="11" width="4" style="26" customWidth="1"/>
    <col min="12" max="33" width="4" style="26"/>
    <col min="34" max="34" width="12.1796875" style="26" bestFit="1" customWidth="1"/>
    <col min="35" max="16384" width="4" style="26"/>
  </cols>
  <sheetData>
    <row r="1" spans="2:12" ht="15" x14ac:dyDescent="0.35">
      <c r="B1" s="204"/>
      <c r="C1" s="204"/>
      <c r="D1" s="204"/>
      <c r="E1" s="204"/>
      <c r="F1" s="204"/>
      <c r="G1" s="204"/>
      <c r="H1" s="204"/>
      <c r="I1" s="204"/>
      <c r="J1" s="204"/>
      <c r="K1" s="204"/>
      <c r="L1" s="204"/>
    </row>
    <row r="2" spans="2:12" ht="15" x14ac:dyDescent="0.35">
      <c r="B2" s="402" t="s">
        <v>245</v>
      </c>
      <c r="C2" s="402"/>
      <c r="D2" s="402"/>
      <c r="E2" s="402"/>
      <c r="F2" s="402"/>
      <c r="G2" s="402"/>
      <c r="H2" s="402"/>
      <c r="I2" s="402"/>
      <c r="J2" s="402"/>
      <c r="K2" s="204"/>
      <c r="L2" s="204"/>
    </row>
    <row r="3" spans="2:12" ht="22.5" x14ac:dyDescent="0.35">
      <c r="B3" s="403" t="s">
        <v>40</v>
      </c>
      <c r="C3" s="403"/>
      <c r="D3" s="403"/>
      <c r="E3" s="403"/>
      <c r="F3" s="403"/>
      <c r="G3" s="403"/>
      <c r="H3" s="403"/>
      <c r="I3" s="403"/>
      <c r="J3" s="403"/>
      <c r="K3" s="204"/>
      <c r="L3" s="204"/>
    </row>
    <row r="4" spans="2:12" ht="15" x14ac:dyDescent="0.35">
      <c r="B4" s="405" t="s">
        <v>246</v>
      </c>
      <c r="C4" s="405"/>
      <c r="D4" s="405"/>
      <c r="E4" s="405"/>
      <c r="F4" s="405"/>
      <c r="G4" s="405"/>
      <c r="H4" s="405"/>
      <c r="I4" s="405"/>
      <c r="J4" s="405"/>
      <c r="K4" s="204"/>
      <c r="L4" s="204"/>
    </row>
    <row r="5" spans="2:12" ht="15" x14ac:dyDescent="0.35">
      <c r="B5" s="405" t="s">
        <v>247</v>
      </c>
      <c r="C5" s="405"/>
      <c r="D5" s="405"/>
      <c r="E5" s="405"/>
      <c r="F5" s="405"/>
      <c r="G5" s="405"/>
      <c r="H5" s="405"/>
      <c r="I5" s="405"/>
      <c r="J5" s="405"/>
      <c r="K5" s="204"/>
      <c r="L5" s="204"/>
    </row>
    <row r="6" spans="2:12" ht="15" x14ac:dyDescent="0.35">
      <c r="B6" s="405" t="s">
        <v>248</v>
      </c>
      <c r="C6" s="405"/>
      <c r="D6" s="405"/>
      <c r="E6" s="405"/>
      <c r="F6" s="405"/>
      <c r="G6" s="405"/>
      <c r="H6" s="405"/>
      <c r="I6" s="405"/>
      <c r="J6" s="405"/>
      <c r="K6" s="204"/>
      <c r="L6" s="204"/>
    </row>
    <row r="7" spans="2:12" ht="15.65" customHeight="1" x14ac:dyDescent="0.35">
      <c r="B7" s="405" t="s">
        <v>249</v>
      </c>
      <c r="C7" s="405"/>
      <c r="D7" s="405"/>
      <c r="E7" s="405"/>
      <c r="F7" s="405"/>
      <c r="G7" s="405"/>
      <c r="H7" s="405"/>
      <c r="I7" s="405"/>
      <c r="J7" s="405"/>
      <c r="K7" s="204"/>
      <c r="L7" s="204"/>
    </row>
    <row r="8" spans="2:12" ht="15" x14ac:dyDescent="0.4">
      <c r="B8" s="409" t="s">
        <v>250</v>
      </c>
      <c r="C8" s="409"/>
      <c r="D8" s="409"/>
      <c r="E8" s="409"/>
      <c r="F8" s="409"/>
      <c r="G8" s="409"/>
      <c r="H8" s="409"/>
      <c r="I8" s="409"/>
      <c r="J8" s="409"/>
      <c r="K8" s="204"/>
      <c r="L8" s="204"/>
    </row>
    <row r="9" spans="2:12" ht="15" x14ac:dyDescent="0.35">
      <c r="B9" s="204"/>
      <c r="C9" s="204"/>
      <c r="D9" s="204"/>
      <c r="E9" s="204"/>
      <c r="F9" s="204"/>
      <c r="G9" s="204"/>
      <c r="H9" s="204"/>
      <c r="I9" s="204"/>
      <c r="J9" s="204"/>
      <c r="K9" s="204"/>
      <c r="L9" s="204"/>
    </row>
    <row r="10" spans="2:12" ht="22.5" x14ac:dyDescent="0.35">
      <c r="B10" s="419" t="s">
        <v>251</v>
      </c>
      <c r="C10" s="419"/>
      <c r="D10" s="419"/>
      <c r="E10" s="419"/>
      <c r="F10" s="419"/>
      <c r="G10" s="419"/>
      <c r="H10" s="419"/>
      <c r="I10" s="419"/>
      <c r="J10" s="419"/>
      <c r="K10" s="204"/>
      <c r="L10" s="204"/>
    </row>
    <row r="11" spans="2:12" s="179" customFormat="1" ht="25.5" customHeight="1" x14ac:dyDescent="0.35">
      <c r="B11" s="420" t="s">
        <v>252</v>
      </c>
      <c r="C11" s="420"/>
      <c r="D11" s="420"/>
      <c r="E11" s="420"/>
      <c r="F11" s="420"/>
      <c r="G11" s="420"/>
      <c r="H11" s="420"/>
      <c r="I11" s="420"/>
      <c r="J11" s="420"/>
    </row>
    <row r="12" spans="2:12" s="41" customFormat="1" ht="15" x14ac:dyDescent="0.35">
      <c r="B12" s="421"/>
      <c r="C12" s="421"/>
      <c r="D12" s="421"/>
      <c r="E12" s="421"/>
      <c r="F12" s="421"/>
      <c r="G12" s="421"/>
      <c r="H12" s="421"/>
      <c r="I12" s="421"/>
      <c r="J12" s="421"/>
    </row>
    <row r="13" spans="2:12" s="41" customFormat="1" ht="19" x14ac:dyDescent="0.35">
      <c r="B13" s="422" t="s">
        <v>253</v>
      </c>
      <c r="C13" s="422"/>
      <c r="D13" s="422"/>
      <c r="E13" s="422"/>
      <c r="F13" s="422"/>
      <c r="G13" s="422"/>
      <c r="H13" s="422"/>
      <c r="I13" s="422"/>
      <c r="J13" s="422"/>
    </row>
    <row r="14" spans="2:12" s="41" customFormat="1" ht="15" x14ac:dyDescent="0.35">
      <c r="B14" s="155" t="s">
        <v>254</v>
      </c>
      <c r="C14" s="155" t="s">
        <v>255</v>
      </c>
      <c r="D14" s="204" t="s">
        <v>256</v>
      </c>
      <c r="E14" s="204" t="s">
        <v>257</v>
      </c>
      <c r="F14" s="156"/>
      <c r="G14" s="157"/>
    </row>
    <row r="15" spans="2:12" s="41" customFormat="1" ht="15" x14ac:dyDescent="0.4">
      <c r="B15" s="322" t="s">
        <v>2076</v>
      </c>
      <c r="C15" s="204" t="s">
        <v>259</v>
      </c>
      <c r="D15" s="389">
        <v>974761505</v>
      </c>
      <c r="E15" s="248">
        <f>SUMIF(Government_revenues_table[Government entity],Government_agencies[[#This Row],[Full name of agency]],Government_revenues_table[Revenue value])</f>
        <v>110313492000</v>
      </c>
      <c r="F15" s="159"/>
      <c r="G15" s="204"/>
      <c r="J15" s="156"/>
      <c r="K15" s="156"/>
      <c r="L15" s="156"/>
    </row>
    <row r="16" spans="2:12" s="41" customFormat="1" ht="15" x14ac:dyDescent="0.4">
      <c r="B16" s="318" t="s">
        <v>2079</v>
      </c>
      <c r="C16" s="204" t="s">
        <v>259</v>
      </c>
      <c r="D16" s="389">
        <v>870917732</v>
      </c>
      <c r="E16" s="248">
        <f>SUMIF(Government_revenues_table[Government entity],Government_agencies[[#This Row],[Full name of agency]],Government_revenues_table[Revenue value])</f>
        <v>6972465000</v>
      </c>
      <c r="F16" s="157"/>
      <c r="G16" s="204"/>
      <c r="J16" s="157"/>
      <c r="K16" s="157"/>
      <c r="L16" s="157"/>
    </row>
    <row r="17" spans="2:12" s="41" customFormat="1" ht="15" x14ac:dyDescent="0.4">
      <c r="B17" s="322" t="s">
        <v>2090</v>
      </c>
      <c r="C17" s="389" t="s">
        <v>259</v>
      </c>
      <c r="D17" s="390">
        <v>937884117</v>
      </c>
      <c r="E17" s="248">
        <f>SUMIF(Government_revenues_table[Government entity],Government_agencies[[#This Row],[Full name of agency]],Government_revenues_table[Revenue value])</f>
        <v>134650000000</v>
      </c>
      <c r="F17" s="220"/>
      <c r="J17" s="159"/>
      <c r="K17" s="159"/>
      <c r="L17" s="159"/>
    </row>
    <row r="18" spans="2:12" s="41" customFormat="1" ht="15" x14ac:dyDescent="0.4">
      <c r="B18" s="387" t="s">
        <v>2094</v>
      </c>
      <c r="C18" s="389" t="s">
        <v>259</v>
      </c>
      <c r="D18" s="389" t="s">
        <v>2095</v>
      </c>
      <c r="E18" s="248">
        <f>SUMIF(Government_revenues_table[Government entity],Government_agencies[[#This Row],[Full name of agency]],Government_revenues_table[Revenue value])</f>
        <v>402000</v>
      </c>
      <c r="F18" s="220"/>
      <c r="G18" s="324"/>
      <c r="J18" s="157"/>
      <c r="K18" s="157"/>
      <c r="L18" s="157"/>
    </row>
    <row r="19" spans="2:12" s="317" customFormat="1" ht="15" x14ac:dyDescent="0.25">
      <c r="C19" s="316"/>
      <c r="D19" s="324" t="s">
        <v>2095</v>
      </c>
      <c r="E19" s="248"/>
      <c r="F19" s="320"/>
    </row>
    <row r="20" spans="2:12" s="317" customFormat="1" ht="15" x14ac:dyDescent="0.35">
      <c r="C20" s="316"/>
      <c r="D20" s="316"/>
      <c r="E20" s="248"/>
      <c r="F20" s="320"/>
    </row>
    <row r="21" spans="2:12" s="41" customFormat="1" ht="15" x14ac:dyDescent="0.35">
      <c r="B21" s="220"/>
      <c r="C21" s="204"/>
      <c r="D21" s="158"/>
      <c r="E21" s="220"/>
    </row>
    <row r="22" spans="2:12" s="41" customFormat="1" ht="19" x14ac:dyDescent="0.35">
      <c r="B22" s="422" t="s">
        <v>262</v>
      </c>
      <c r="C22" s="422"/>
      <c r="D22" s="422"/>
      <c r="E22" s="422"/>
      <c r="F22" s="422"/>
      <c r="G22" s="422"/>
      <c r="H22" s="422"/>
      <c r="I22" s="422"/>
      <c r="J22" s="422"/>
    </row>
    <row r="23" spans="2:12" s="41" customFormat="1" ht="15" x14ac:dyDescent="0.35">
      <c r="B23" s="423" t="s">
        <v>263</v>
      </c>
      <c r="C23" s="424"/>
      <c r="D23" s="425"/>
      <c r="E23" s="156"/>
    </row>
    <row r="24" spans="2:12" s="41" customFormat="1" ht="15" x14ac:dyDescent="0.35">
      <c r="B24" s="162" t="s">
        <v>264</v>
      </c>
      <c r="C24" s="163" t="s">
        <v>265</v>
      </c>
      <c r="D24" s="164" t="s">
        <v>266</v>
      </c>
      <c r="E24" s="220"/>
    </row>
    <row r="25" spans="2:12" s="41" customFormat="1" ht="15" x14ac:dyDescent="0.35">
      <c r="B25" s="220"/>
    </row>
    <row r="26" spans="2:12" s="41" customFormat="1" ht="15" x14ac:dyDescent="0.35">
      <c r="B26" s="155" t="s">
        <v>267</v>
      </c>
      <c r="C26" s="155" t="s">
        <v>268</v>
      </c>
      <c r="D26" s="204" t="s">
        <v>269</v>
      </c>
      <c r="E26" s="204" t="s">
        <v>270</v>
      </c>
      <c r="F26" s="204" t="s">
        <v>271</v>
      </c>
      <c r="G26" s="204" t="s">
        <v>272</v>
      </c>
      <c r="H26" s="204" t="s">
        <v>273</v>
      </c>
      <c r="I26" s="204" t="s">
        <v>274</v>
      </c>
    </row>
    <row r="27" spans="2:12" s="41" customFormat="1" ht="15" x14ac:dyDescent="0.35">
      <c r="B27" s="306" t="s">
        <v>2014</v>
      </c>
      <c r="C27" s="204" t="s">
        <v>2085</v>
      </c>
      <c r="D27" s="204">
        <v>914807077</v>
      </c>
      <c r="E27" s="204" t="s">
        <v>275</v>
      </c>
      <c r="F27" s="204" t="s">
        <v>276</v>
      </c>
      <c r="G27" s="160"/>
      <c r="H27" s="160"/>
      <c r="I27" s="158">
        <f>SUMIF(Table10[Company],Companies[[#This Row],[Full company name]],Table10[Revenue value])</f>
        <v>8691879000</v>
      </c>
    </row>
    <row r="28" spans="2:12" s="41" customFormat="1" ht="15" x14ac:dyDescent="0.35">
      <c r="B28" s="306" t="s">
        <v>2015</v>
      </c>
      <c r="C28" s="307" t="s">
        <v>2085</v>
      </c>
      <c r="D28" s="204">
        <v>930459321</v>
      </c>
      <c r="E28" s="307" t="s">
        <v>275</v>
      </c>
      <c r="F28" s="307" t="s">
        <v>276</v>
      </c>
      <c r="G28" s="160"/>
      <c r="H28" s="160"/>
      <c r="I28" s="158">
        <f>SUMIF(Table10[Company],Companies[[#This Row],[Full company name]],Table10[Revenue value])</f>
        <v>-13071849000</v>
      </c>
    </row>
    <row r="29" spans="2:12" s="41" customFormat="1" ht="15" x14ac:dyDescent="0.35">
      <c r="B29" s="306" t="s">
        <v>2016</v>
      </c>
      <c r="C29" s="307" t="s">
        <v>2085</v>
      </c>
      <c r="D29" s="204">
        <v>989795848</v>
      </c>
      <c r="E29" s="307" t="s">
        <v>275</v>
      </c>
      <c r="F29" s="307" t="s">
        <v>276</v>
      </c>
      <c r="G29" s="160"/>
      <c r="H29" s="160"/>
      <c r="I29" s="158">
        <f>SUMIF(Table10[Company],Companies[[#This Row],[Full company name]],Table10[Revenue value])</f>
        <v>5456397000</v>
      </c>
    </row>
    <row r="30" spans="2:12" s="302" customFormat="1" ht="15" x14ac:dyDescent="0.35">
      <c r="B30" s="306" t="s">
        <v>2017</v>
      </c>
      <c r="C30" s="307" t="s">
        <v>2085</v>
      </c>
      <c r="D30" s="301">
        <v>913776712</v>
      </c>
      <c r="E30" s="307" t="s">
        <v>275</v>
      </c>
      <c r="F30" s="307" t="s">
        <v>276</v>
      </c>
      <c r="G30" s="160"/>
      <c r="H30" s="160"/>
      <c r="I30" s="158">
        <f>SUMIF(Table10[Company],Companies[[#This Row],[Full company name]],Table10[Revenue value])</f>
        <v>-465480000</v>
      </c>
    </row>
    <row r="31" spans="2:12" s="302" customFormat="1" ht="15" x14ac:dyDescent="0.35">
      <c r="B31" s="306" t="s">
        <v>2018</v>
      </c>
      <c r="C31" s="307" t="s">
        <v>2085</v>
      </c>
      <c r="D31" s="301">
        <v>994434403</v>
      </c>
      <c r="E31" s="307" t="s">
        <v>275</v>
      </c>
      <c r="F31" s="307" t="s">
        <v>276</v>
      </c>
      <c r="G31" s="160"/>
      <c r="H31" s="160"/>
      <c r="I31" s="158">
        <f>SUMIF(Table10[Company],Companies[[#This Row],[Full company name]],Table10[Revenue value])</f>
        <v>-316941000</v>
      </c>
    </row>
    <row r="32" spans="2:12" s="302" customFormat="1" ht="15" x14ac:dyDescent="0.35">
      <c r="B32" s="306" t="s">
        <v>2019</v>
      </c>
      <c r="C32" s="307" t="s">
        <v>2085</v>
      </c>
      <c r="D32" s="301">
        <v>990089655</v>
      </c>
      <c r="E32" s="307" t="s">
        <v>275</v>
      </c>
      <c r="F32" s="307" t="s">
        <v>276</v>
      </c>
      <c r="G32" s="160"/>
      <c r="H32" s="160"/>
      <c r="I32" s="158">
        <f>SUMIF(Table10[Company],Companies[[#This Row],[Full company name]],Table10[Revenue value])</f>
        <v>-4110000</v>
      </c>
    </row>
    <row r="33" spans="2:9" s="302" customFormat="1" ht="15" x14ac:dyDescent="0.35">
      <c r="B33" s="306" t="s">
        <v>2020</v>
      </c>
      <c r="C33" s="307" t="s">
        <v>2085</v>
      </c>
      <c r="D33" s="301">
        <v>930322784</v>
      </c>
      <c r="E33" s="307" t="s">
        <v>275</v>
      </c>
      <c r="F33" s="307" t="s">
        <v>276</v>
      </c>
      <c r="G33" s="160"/>
      <c r="H33" s="160"/>
      <c r="I33" s="158">
        <f>SUMIF(Table10[Company],Companies[[#This Row],[Full company name]],Table10[Revenue value])</f>
        <v>-110803000</v>
      </c>
    </row>
    <row r="34" spans="2:9" s="302" customFormat="1" ht="15" x14ac:dyDescent="0.35">
      <c r="B34" s="306" t="s">
        <v>2021</v>
      </c>
      <c r="C34" s="307" t="s">
        <v>2085</v>
      </c>
      <c r="D34" s="301">
        <v>988217867</v>
      </c>
      <c r="E34" s="307" t="s">
        <v>275</v>
      </c>
      <c r="F34" s="307" t="s">
        <v>276</v>
      </c>
      <c r="G34" s="160"/>
      <c r="H34" s="160"/>
      <c r="I34" s="158">
        <f>SUMIF(Table10[Company],Companies[[#This Row],[Full company name]],Table10[Revenue value])</f>
        <v>-116860000</v>
      </c>
    </row>
    <row r="35" spans="2:9" s="302" customFormat="1" ht="15" x14ac:dyDescent="0.35">
      <c r="B35" s="306" t="s">
        <v>2022</v>
      </c>
      <c r="C35" s="307" t="s">
        <v>2085</v>
      </c>
      <c r="D35" s="301">
        <v>918110127</v>
      </c>
      <c r="E35" s="307" t="s">
        <v>275</v>
      </c>
      <c r="F35" s="307" t="s">
        <v>276</v>
      </c>
      <c r="G35" s="160"/>
      <c r="H35" s="160"/>
      <c r="I35" s="158">
        <f>SUMIF(Table10[Company],Companies[[#This Row],[Full company name]],Table10[Revenue value])</f>
        <v>7035908000</v>
      </c>
    </row>
    <row r="36" spans="2:9" s="302" customFormat="1" ht="15" x14ac:dyDescent="0.35">
      <c r="B36" s="306" t="s">
        <v>2023</v>
      </c>
      <c r="C36" s="307" t="s">
        <v>2085</v>
      </c>
      <c r="D36" s="301">
        <v>926620207</v>
      </c>
      <c r="E36" s="307" t="s">
        <v>275</v>
      </c>
      <c r="F36" s="307" t="s">
        <v>276</v>
      </c>
      <c r="G36" s="160"/>
      <c r="H36" s="160"/>
      <c r="I36" s="158">
        <f>SUMIF(Table10[Company],Companies[[#This Row],[Full company name]],Table10[Revenue value])</f>
        <v>65325000</v>
      </c>
    </row>
    <row r="37" spans="2:9" s="302" customFormat="1" ht="15" x14ac:dyDescent="0.35">
      <c r="B37" s="306" t="s">
        <v>2024</v>
      </c>
      <c r="C37" s="307" t="s">
        <v>2085</v>
      </c>
      <c r="D37" s="301">
        <v>913905881</v>
      </c>
      <c r="E37" s="307" t="s">
        <v>275</v>
      </c>
      <c r="F37" s="307" t="s">
        <v>276</v>
      </c>
      <c r="G37" s="160"/>
      <c r="H37" s="160"/>
      <c r="I37" s="158">
        <f>SUMIF(Table10[Company],Companies[[#This Row],[Full company name]],Table10[Revenue value])</f>
        <v>-278001000</v>
      </c>
    </row>
    <row r="38" spans="2:9" s="302" customFormat="1" ht="15" x14ac:dyDescent="0.35">
      <c r="B38" s="306" t="s">
        <v>2025</v>
      </c>
      <c r="C38" s="307" t="s">
        <v>2085</v>
      </c>
      <c r="D38" s="301" t="s">
        <v>2086</v>
      </c>
      <c r="E38" s="307" t="s">
        <v>275</v>
      </c>
      <c r="F38" s="307" t="s">
        <v>276</v>
      </c>
      <c r="G38" s="160"/>
      <c r="H38" s="160"/>
      <c r="I38" s="158">
        <f>SUMIF(Table10[Company],Companies[[#This Row],[Full company name]],Table10[Revenue value])</f>
        <v>-393938000</v>
      </c>
    </row>
    <row r="39" spans="2:9" s="302" customFormat="1" ht="15" x14ac:dyDescent="0.35">
      <c r="B39" s="306" t="s">
        <v>2026</v>
      </c>
      <c r="C39" s="307" t="s">
        <v>2085</v>
      </c>
      <c r="D39" s="301">
        <v>918466452</v>
      </c>
      <c r="E39" s="307" t="s">
        <v>275</v>
      </c>
      <c r="F39" s="307" t="s">
        <v>276</v>
      </c>
      <c r="G39" s="160"/>
      <c r="H39" s="160"/>
      <c r="I39" s="158">
        <f>SUMIF(Table10[Company],Companies[[#This Row],[Full company name]],Table10[Revenue value])</f>
        <v>-6945000</v>
      </c>
    </row>
    <row r="40" spans="2:9" s="302" customFormat="1" ht="15" x14ac:dyDescent="0.35">
      <c r="B40" s="306" t="s">
        <v>2027</v>
      </c>
      <c r="C40" s="307" t="s">
        <v>2085</v>
      </c>
      <c r="D40" s="301">
        <v>914515300</v>
      </c>
      <c r="E40" s="307" t="s">
        <v>275</v>
      </c>
      <c r="F40" s="307" t="s">
        <v>276</v>
      </c>
      <c r="G40" s="160"/>
      <c r="H40" s="160"/>
      <c r="I40" s="158">
        <f>SUMIF(Table10[Company],Companies[[#This Row],[Full company name]],Table10[Revenue value])</f>
        <v>-150856000</v>
      </c>
    </row>
    <row r="41" spans="2:9" s="302" customFormat="1" ht="15" x14ac:dyDescent="0.35">
      <c r="B41" s="306" t="s">
        <v>2028</v>
      </c>
      <c r="C41" s="307" t="s">
        <v>2085</v>
      </c>
      <c r="D41" s="301">
        <v>983426417</v>
      </c>
      <c r="E41" s="307" t="s">
        <v>275</v>
      </c>
      <c r="F41" s="307" t="s">
        <v>276</v>
      </c>
      <c r="G41" s="160"/>
      <c r="H41" s="160"/>
      <c r="I41" s="158">
        <f>SUMIF(Table10[Company],Companies[[#This Row],[Full company name]],Table10[Revenue value])</f>
        <v>26600000</v>
      </c>
    </row>
    <row r="42" spans="2:9" s="302" customFormat="1" ht="15" x14ac:dyDescent="0.35">
      <c r="B42" s="306" t="s">
        <v>2029</v>
      </c>
      <c r="C42" s="307" t="s">
        <v>2085</v>
      </c>
      <c r="D42" s="301">
        <v>919160675</v>
      </c>
      <c r="E42" s="307" t="s">
        <v>275</v>
      </c>
      <c r="F42" s="307" t="s">
        <v>276</v>
      </c>
      <c r="G42" s="160"/>
      <c r="H42" s="160"/>
      <c r="I42" s="158">
        <f>SUMIF(Table10[Company],Companies[[#This Row],[Full company name]],Table10[Revenue value])</f>
        <v>98311000</v>
      </c>
    </row>
    <row r="43" spans="2:9" s="302" customFormat="1" ht="15" x14ac:dyDescent="0.35">
      <c r="B43" s="306" t="s">
        <v>2030</v>
      </c>
      <c r="C43" s="307" t="s">
        <v>2084</v>
      </c>
      <c r="D43" s="301">
        <v>990888213</v>
      </c>
      <c r="E43" s="307" t="s">
        <v>275</v>
      </c>
      <c r="F43" s="307" t="s">
        <v>276</v>
      </c>
      <c r="G43" s="160"/>
      <c r="H43" s="160"/>
      <c r="I43" s="158">
        <f>SUMIF(Table10[Company],Companies[[#This Row],[Full company name]],Table10[Revenue value])</f>
        <v>87120311000</v>
      </c>
    </row>
    <row r="44" spans="2:9" s="302" customFormat="1" ht="15" x14ac:dyDescent="0.35">
      <c r="B44" s="306" t="s">
        <v>2031</v>
      </c>
      <c r="C44" s="307" t="s">
        <v>2085</v>
      </c>
      <c r="D44" s="301">
        <v>914048990</v>
      </c>
      <c r="E44" s="307" t="s">
        <v>275</v>
      </c>
      <c r="F44" s="307" t="s">
        <v>276</v>
      </c>
      <c r="G44" s="160"/>
      <c r="H44" s="160"/>
      <c r="I44" s="158">
        <f>SUMIF(Table10[Company],Companies[[#This Row],[Full company name]],Table10[Revenue value])</f>
        <v>13645530000</v>
      </c>
    </row>
    <row r="45" spans="2:9" s="302" customFormat="1" ht="15" x14ac:dyDescent="0.35">
      <c r="B45" s="306" t="s">
        <v>2032</v>
      </c>
      <c r="C45" s="307" t="s">
        <v>2085</v>
      </c>
      <c r="D45" s="301">
        <v>924956917</v>
      </c>
      <c r="E45" s="307" t="s">
        <v>275</v>
      </c>
      <c r="F45" s="307" t="s">
        <v>276</v>
      </c>
      <c r="G45" s="160"/>
      <c r="H45" s="160"/>
      <c r="I45" s="158">
        <f>SUMIF(Table10[Company],Companies[[#This Row],[Full company name]],Table10[Revenue value])</f>
        <v>-320000</v>
      </c>
    </row>
    <row r="46" spans="2:9" s="302" customFormat="1" ht="15" x14ac:dyDescent="0.35">
      <c r="B46" s="306" t="s">
        <v>2033</v>
      </c>
      <c r="C46" s="307" t="s">
        <v>2085</v>
      </c>
      <c r="D46" s="301">
        <v>989399071</v>
      </c>
      <c r="E46" s="307" t="s">
        <v>275</v>
      </c>
      <c r="F46" s="307" t="s">
        <v>276</v>
      </c>
      <c r="G46" s="160"/>
      <c r="H46" s="160"/>
      <c r="I46" s="158">
        <f>SUMIF(Table10[Company],Companies[[#This Row],[Full company name]],Table10[Revenue value])</f>
        <v>11403000</v>
      </c>
    </row>
    <row r="47" spans="2:9" s="302" customFormat="1" ht="15" x14ac:dyDescent="0.35">
      <c r="B47" s="306" t="s">
        <v>2034</v>
      </c>
      <c r="C47" s="307" t="s">
        <v>2085</v>
      </c>
      <c r="D47" s="301">
        <v>990554382</v>
      </c>
      <c r="E47" s="307" t="s">
        <v>275</v>
      </c>
      <c r="F47" s="307" t="s">
        <v>276</v>
      </c>
      <c r="G47" s="160"/>
      <c r="H47" s="160"/>
      <c r="I47" s="158">
        <f>SUMIF(Table10[Company],Companies[[#This Row],[Full company name]],Table10[Revenue value])</f>
        <v>-8328000</v>
      </c>
    </row>
    <row r="48" spans="2:9" s="302" customFormat="1" ht="15" x14ac:dyDescent="0.35">
      <c r="B48" s="306" t="s">
        <v>2035</v>
      </c>
      <c r="C48" s="307" t="s">
        <v>2085</v>
      </c>
      <c r="D48" s="301">
        <v>953133210</v>
      </c>
      <c r="E48" s="307" t="s">
        <v>275</v>
      </c>
      <c r="F48" s="307" t="s">
        <v>276</v>
      </c>
      <c r="G48" s="160"/>
      <c r="H48" s="160"/>
      <c r="I48" s="158">
        <f>SUMIF(Table10[Company],Companies[[#This Row],[Full company name]],Table10[Revenue value])</f>
        <v>1665172000</v>
      </c>
    </row>
    <row r="49" spans="2:9" s="302" customFormat="1" ht="15" x14ac:dyDescent="0.35">
      <c r="B49" s="306" t="s">
        <v>2036</v>
      </c>
      <c r="C49" s="307" t="s">
        <v>2085</v>
      </c>
      <c r="D49" s="301">
        <v>931713671</v>
      </c>
      <c r="E49" s="307" t="s">
        <v>275</v>
      </c>
      <c r="F49" s="307" t="s">
        <v>276</v>
      </c>
      <c r="G49" s="160"/>
      <c r="H49" s="160"/>
      <c r="I49" s="158">
        <f>SUMIF(Table10[Company],Companies[[#This Row],[Full company name]],Table10[Revenue value])</f>
        <v>3486742000</v>
      </c>
    </row>
    <row r="50" spans="2:9" s="302" customFormat="1" ht="15" x14ac:dyDescent="0.35">
      <c r="B50" s="306" t="s">
        <v>2037</v>
      </c>
      <c r="C50" s="307" t="s">
        <v>2085</v>
      </c>
      <c r="D50" s="301">
        <v>997229088</v>
      </c>
      <c r="E50" s="307" t="s">
        <v>275</v>
      </c>
      <c r="F50" s="307" t="s">
        <v>276</v>
      </c>
      <c r="G50" s="160"/>
      <c r="H50" s="160"/>
      <c r="I50" s="158">
        <f>SUMIF(Table10[Company],Companies[[#This Row],[Full company name]],Table10[Revenue value])</f>
        <v>570860000</v>
      </c>
    </row>
    <row r="51" spans="2:9" s="302" customFormat="1" ht="15" x14ac:dyDescent="0.35">
      <c r="B51" s="306" t="s">
        <v>2038</v>
      </c>
      <c r="C51" s="307" t="s">
        <v>2085</v>
      </c>
      <c r="D51" s="301">
        <v>913120981</v>
      </c>
      <c r="E51" s="307" t="s">
        <v>275</v>
      </c>
      <c r="F51" s="307" t="s">
        <v>276</v>
      </c>
      <c r="G51" s="160"/>
      <c r="H51" s="160"/>
      <c r="I51" s="158">
        <f>SUMIF(Table10[Company],Companies[[#This Row],[Full company name]],Table10[Revenue value])</f>
        <v>-84339000</v>
      </c>
    </row>
    <row r="52" spans="2:9" s="302" customFormat="1" ht="15" x14ac:dyDescent="0.35">
      <c r="B52" s="306" t="s">
        <v>2039</v>
      </c>
      <c r="C52" s="307" t="s">
        <v>2085</v>
      </c>
      <c r="D52" s="301">
        <v>946680591</v>
      </c>
      <c r="E52" s="307" t="s">
        <v>275</v>
      </c>
      <c r="F52" s="307" t="s">
        <v>276</v>
      </c>
      <c r="G52" s="160"/>
      <c r="H52" s="160"/>
      <c r="I52" s="158">
        <f>SUMIF(Table10[Company],Companies[[#This Row],[Full company name]],Table10[Revenue value])</f>
        <v>-50964000</v>
      </c>
    </row>
    <row r="53" spans="2:9" s="302" customFormat="1" ht="15" x14ac:dyDescent="0.35">
      <c r="B53" s="306" t="s">
        <v>2040</v>
      </c>
      <c r="C53" s="307" t="s">
        <v>2085</v>
      </c>
      <c r="D53" s="301">
        <v>998726441</v>
      </c>
      <c r="E53" s="307" t="s">
        <v>275</v>
      </c>
      <c r="F53" s="307" t="s">
        <v>276</v>
      </c>
      <c r="G53" s="160"/>
      <c r="H53" s="160"/>
      <c r="I53" s="158">
        <f>SUMIF(Table10[Company],Companies[[#This Row],[Full company name]],Table10[Revenue value])</f>
        <v>-60860000</v>
      </c>
    </row>
    <row r="54" spans="2:9" s="302" customFormat="1" ht="15" x14ac:dyDescent="0.35">
      <c r="B54" s="306" t="s">
        <v>2041</v>
      </c>
      <c r="C54" s="307" t="s">
        <v>2085</v>
      </c>
      <c r="D54" s="301">
        <v>991735194</v>
      </c>
      <c r="E54" s="307" t="s">
        <v>275</v>
      </c>
      <c r="F54" s="307" t="s">
        <v>276</v>
      </c>
      <c r="G54" s="160"/>
      <c r="H54" s="160"/>
      <c r="I54" s="158">
        <f>SUMIF(Table10[Company],Companies[[#This Row],[Full company name]],Table10[Revenue value])</f>
        <v>494384000</v>
      </c>
    </row>
    <row r="55" spans="2:9" s="302" customFormat="1" ht="15" x14ac:dyDescent="0.35">
      <c r="B55" s="306" t="s">
        <v>2042</v>
      </c>
      <c r="C55" s="307" t="s">
        <v>2085</v>
      </c>
      <c r="D55" s="301">
        <v>998152550</v>
      </c>
      <c r="E55" s="307" t="s">
        <v>275</v>
      </c>
      <c r="F55" s="307" t="s">
        <v>276</v>
      </c>
      <c r="G55" s="160"/>
      <c r="H55" s="160"/>
      <c r="I55" s="158">
        <f>SUMIF(Table10[Company],Companies[[#This Row],[Full company name]],Table10[Revenue value])</f>
        <v>-99659000</v>
      </c>
    </row>
    <row r="56" spans="2:9" s="302" customFormat="1" ht="15" x14ac:dyDescent="0.35">
      <c r="B56" s="306" t="s">
        <v>2043</v>
      </c>
      <c r="C56" s="307" t="s">
        <v>2085</v>
      </c>
      <c r="D56" s="301">
        <v>986209409</v>
      </c>
      <c r="E56" s="307" t="s">
        <v>275</v>
      </c>
      <c r="F56" s="307" t="s">
        <v>276</v>
      </c>
      <c r="G56" s="160"/>
      <c r="H56" s="160"/>
      <c r="I56" s="158">
        <f>SUMIF(Table10[Company],Companies[[#This Row],[Full company name]],Table10[Revenue value])</f>
        <v>510942000</v>
      </c>
    </row>
    <row r="57" spans="2:9" s="302" customFormat="1" ht="15" x14ac:dyDescent="0.35">
      <c r="B57" s="306" t="s">
        <v>2044</v>
      </c>
      <c r="C57" s="307" t="s">
        <v>2085</v>
      </c>
      <c r="D57" s="301">
        <v>916358857</v>
      </c>
      <c r="E57" s="307" t="s">
        <v>275</v>
      </c>
      <c r="F57" s="307" t="s">
        <v>276</v>
      </c>
      <c r="G57" s="160"/>
      <c r="H57" s="160"/>
      <c r="I57" s="158">
        <f>SUMIF(Table10[Company],Companies[[#This Row],[Full company name]],Table10[Revenue value])</f>
        <v>-69967000</v>
      </c>
    </row>
    <row r="58" spans="2:9" s="302" customFormat="1" ht="15" x14ac:dyDescent="0.35">
      <c r="B58" s="306" t="s">
        <v>2045</v>
      </c>
      <c r="C58" s="307" t="s">
        <v>2085</v>
      </c>
      <c r="D58" s="301">
        <v>986478434</v>
      </c>
      <c r="E58" s="307" t="s">
        <v>275</v>
      </c>
      <c r="F58" s="307" t="s">
        <v>276</v>
      </c>
      <c r="G58" s="160"/>
      <c r="H58" s="160"/>
      <c r="I58" s="158">
        <f>SUMIF(Table10[Company],Companies[[#This Row],[Full company name]],Table10[Revenue value])</f>
        <v>-52423000</v>
      </c>
    </row>
    <row r="59" spans="2:9" s="302" customFormat="1" ht="15" x14ac:dyDescent="0.35">
      <c r="B59" s="306" t="s">
        <v>2046</v>
      </c>
      <c r="C59" s="307" t="s">
        <v>2085</v>
      </c>
      <c r="D59" s="301">
        <v>998516048</v>
      </c>
      <c r="E59" s="307" t="s">
        <v>275</v>
      </c>
      <c r="F59" s="307" t="s">
        <v>276</v>
      </c>
      <c r="G59" s="160"/>
      <c r="H59" s="160"/>
      <c r="I59" s="158">
        <f>SUMIF(Table10[Company],Companies[[#This Row],[Full company name]],Table10[Revenue value])</f>
        <v>-64813000</v>
      </c>
    </row>
    <row r="60" spans="2:9" s="302" customFormat="1" ht="15" x14ac:dyDescent="0.35">
      <c r="B60" s="306" t="s">
        <v>2047</v>
      </c>
      <c r="C60" s="307" t="s">
        <v>2085</v>
      </c>
      <c r="D60" s="301">
        <v>988120545</v>
      </c>
      <c r="E60" s="307" t="s">
        <v>275</v>
      </c>
      <c r="F60" s="307" t="s">
        <v>276</v>
      </c>
      <c r="G60" s="160"/>
      <c r="H60" s="160"/>
      <c r="I60" s="158">
        <f>SUMIF(Table10[Company],Companies[[#This Row],[Full company name]],Table10[Revenue value])</f>
        <v>-91563000</v>
      </c>
    </row>
    <row r="61" spans="2:9" s="302" customFormat="1" ht="15" x14ac:dyDescent="0.35">
      <c r="B61" s="306" t="s">
        <v>2048</v>
      </c>
      <c r="C61" s="307" t="s">
        <v>2085</v>
      </c>
      <c r="D61" s="301">
        <v>983426417</v>
      </c>
      <c r="E61" s="307" t="s">
        <v>275</v>
      </c>
      <c r="F61" s="307" t="s">
        <v>276</v>
      </c>
      <c r="G61" s="160"/>
      <c r="H61" s="160"/>
      <c r="I61" s="158">
        <f>SUMIF(Table10[Company],Companies[[#This Row],[Full company name]],Table10[Revenue value])</f>
        <v>-101982000</v>
      </c>
    </row>
    <row r="62" spans="2:9" s="302" customFormat="1" ht="15" x14ac:dyDescent="0.35">
      <c r="B62" s="306" t="s">
        <v>2049</v>
      </c>
      <c r="C62" s="307" t="s">
        <v>2085</v>
      </c>
      <c r="D62" s="301">
        <v>983426417</v>
      </c>
      <c r="E62" s="307" t="s">
        <v>275</v>
      </c>
      <c r="F62" s="307" t="s">
        <v>276</v>
      </c>
      <c r="G62" s="160"/>
      <c r="H62" s="160"/>
      <c r="I62" s="158">
        <f>SUMIF(Table10[Company],Companies[[#This Row],[Full company name]],Table10[Revenue value])</f>
        <v>5350390000</v>
      </c>
    </row>
    <row r="63" spans="2:9" s="302" customFormat="1" ht="15" x14ac:dyDescent="0.35">
      <c r="B63" s="306" t="s">
        <v>2051</v>
      </c>
      <c r="C63" s="307" t="s">
        <v>2085</v>
      </c>
      <c r="D63" s="301">
        <v>975871932</v>
      </c>
      <c r="E63" s="307" t="s">
        <v>275</v>
      </c>
      <c r="F63" s="307" t="s">
        <v>276</v>
      </c>
      <c r="G63" s="160"/>
      <c r="H63" s="160"/>
      <c r="I63" s="158">
        <f>SUMIF(Table10[Company],Companies[[#This Row],[Full company name]],Table10[Revenue value])</f>
        <v>72036000</v>
      </c>
    </row>
    <row r="64" spans="2:9" s="302" customFormat="1" ht="15" x14ac:dyDescent="0.35">
      <c r="B64" s="306" t="s">
        <v>2052</v>
      </c>
      <c r="C64" s="307" t="s">
        <v>2085</v>
      </c>
      <c r="D64" s="301">
        <v>918352074</v>
      </c>
      <c r="E64" s="307" t="s">
        <v>275</v>
      </c>
      <c r="F64" s="307" t="s">
        <v>276</v>
      </c>
      <c r="G64" s="160"/>
      <c r="H64" s="160"/>
      <c r="I64" s="158">
        <f>SUMIF(Table10[Company],Companies[[#This Row],[Full company name]],Table10[Revenue value])</f>
        <v>-1572000</v>
      </c>
    </row>
    <row r="65" spans="2:9" s="302" customFormat="1" ht="15" x14ac:dyDescent="0.35">
      <c r="B65" s="306" t="s">
        <v>2053</v>
      </c>
      <c r="C65" s="307" t="s">
        <v>2085</v>
      </c>
      <c r="D65" s="301">
        <v>997295684</v>
      </c>
      <c r="E65" s="307" t="s">
        <v>275</v>
      </c>
      <c r="F65" s="307" t="s">
        <v>276</v>
      </c>
      <c r="G65" s="160"/>
      <c r="H65" s="160"/>
      <c r="I65" s="158">
        <f>SUMIF(Table10[Company],Companies[[#This Row],[Full company name]],Table10[Revenue value])</f>
        <v>-234285000</v>
      </c>
    </row>
    <row r="66" spans="2:9" s="302" customFormat="1" ht="15" x14ac:dyDescent="0.35">
      <c r="B66" s="306" t="s">
        <v>2054</v>
      </c>
      <c r="C66" s="307" t="s">
        <v>2085</v>
      </c>
      <c r="D66" s="301">
        <v>915419062</v>
      </c>
      <c r="E66" s="307" t="s">
        <v>275</v>
      </c>
      <c r="F66" s="307" t="s">
        <v>276</v>
      </c>
      <c r="G66" s="160"/>
      <c r="H66" s="160"/>
      <c r="I66" s="158">
        <f>SUMIF(Table10[Company],Companies[[#This Row],[Full company name]],Table10[Revenue value])</f>
        <v>-11390000</v>
      </c>
    </row>
    <row r="67" spans="2:9" s="302" customFormat="1" ht="15" x14ac:dyDescent="0.35">
      <c r="B67" s="306" t="s">
        <v>2055</v>
      </c>
      <c r="C67" s="307" t="s">
        <v>2085</v>
      </c>
      <c r="D67" s="301">
        <v>988400025</v>
      </c>
      <c r="E67" s="307" t="s">
        <v>275</v>
      </c>
      <c r="F67" s="307" t="s">
        <v>276</v>
      </c>
      <c r="G67" s="160"/>
      <c r="H67" s="160"/>
      <c r="I67" s="158">
        <f>SUMIF(Table10[Company],Companies[[#This Row],[Full company name]],Table10[Revenue value])</f>
        <v>1282921000</v>
      </c>
    </row>
    <row r="68" spans="2:9" s="302" customFormat="1" ht="15" x14ac:dyDescent="0.35">
      <c r="B68" s="306" t="s">
        <v>2056</v>
      </c>
      <c r="C68" s="307" t="s">
        <v>2085</v>
      </c>
      <c r="D68" s="301">
        <v>918175334</v>
      </c>
      <c r="E68" s="307" t="s">
        <v>275</v>
      </c>
      <c r="F68" s="307" t="s">
        <v>276</v>
      </c>
      <c r="G68" s="160"/>
      <c r="H68" s="160"/>
      <c r="I68" s="158">
        <f>SUMIF(Table10[Company],Companies[[#This Row],[Full company name]],Table10[Revenue value])</f>
        <v>-89567000</v>
      </c>
    </row>
    <row r="69" spans="2:9" s="302" customFormat="1" ht="15" x14ac:dyDescent="0.35">
      <c r="B69" s="306" t="s">
        <v>2057</v>
      </c>
      <c r="C69" s="307" t="s">
        <v>2085</v>
      </c>
      <c r="D69" s="301">
        <v>997015231</v>
      </c>
      <c r="E69" s="307" t="s">
        <v>275</v>
      </c>
      <c r="F69" s="307" t="s">
        <v>276</v>
      </c>
      <c r="G69" s="160"/>
      <c r="H69" s="160"/>
      <c r="I69" s="158">
        <f>SUMIF(Table10[Company],Companies[[#This Row],[Full company name]],Table10[Revenue value])</f>
        <v>-39252000</v>
      </c>
    </row>
    <row r="70" spans="2:9" s="302" customFormat="1" ht="15" x14ac:dyDescent="0.35">
      <c r="B70" s="306" t="s">
        <v>2058</v>
      </c>
      <c r="C70" s="307" t="s">
        <v>2085</v>
      </c>
      <c r="D70" s="301" t="s">
        <v>2087</v>
      </c>
      <c r="E70" s="307" t="s">
        <v>275</v>
      </c>
      <c r="F70" s="307" t="s">
        <v>276</v>
      </c>
      <c r="G70" s="160"/>
      <c r="H70" s="160"/>
      <c r="I70" s="158">
        <f>SUMIF(Table10[Company],Companies[[#This Row],[Full company name]],Table10[Revenue value])</f>
        <v>-184000</v>
      </c>
    </row>
    <row r="71" spans="2:9" s="302" customFormat="1" ht="15" x14ac:dyDescent="0.35">
      <c r="B71" s="306" t="s">
        <v>2059</v>
      </c>
      <c r="C71" s="307" t="s">
        <v>2085</v>
      </c>
      <c r="D71" s="301" t="s">
        <v>2088</v>
      </c>
      <c r="E71" s="307" t="s">
        <v>275</v>
      </c>
      <c r="F71" s="307" t="s">
        <v>276</v>
      </c>
      <c r="G71" s="160"/>
      <c r="H71" s="160"/>
      <c r="I71" s="158">
        <f>SUMIF(Table10[Company],Companies[[#This Row],[Full company name]],Table10[Revenue value])</f>
        <v>266357000</v>
      </c>
    </row>
    <row r="72" spans="2:9" s="302" customFormat="1" ht="15" x14ac:dyDescent="0.35">
      <c r="B72" s="306" t="s">
        <v>2060</v>
      </c>
      <c r="C72" s="307" t="s">
        <v>2085</v>
      </c>
      <c r="D72" s="301">
        <v>998852722</v>
      </c>
      <c r="E72" s="307" t="s">
        <v>275</v>
      </c>
      <c r="F72" s="307" t="s">
        <v>276</v>
      </c>
      <c r="G72" s="160"/>
      <c r="H72" s="160"/>
      <c r="I72" s="158">
        <f>SUMIF(Table10[Company],Companies[[#This Row],[Full company name]],Table10[Revenue value])</f>
        <v>524593000</v>
      </c>
    </row>
    <row r="73" spans="2:9" s="302" customFormat="1" ht="15" x14ac:dyDescent="0.35">
      <c r="B73" s="306" t="s">
        <v>2061</v>
      </c>
      <c r="C73" s="307" t="s">
        <v>2085</v>
      </c>
      <c r="D73" s="301">
        <v>912439836</v>
      </c>
      <c r="E73" s="307" t="s">
        <v>275</v>
      </c>
      <c r="F73" s="307" t="s">
        <v>276</v>
      </c>
      <c r="G73" s="160"/>
      <c r="H73" s="160"/>
      <c r="I73" s="158">
        <f>SUMIF(Table10[Company],Companies[[#This Row],[Full company name]],Table10[Revenue value])</f>
        <v>-899000</v>
      </c>
    </row>
    <row r="74" spans="2:9" s="302" customFormat="1" ht="15" x14ac:dyDescent="0.35">
      <c r="B74" s="306" t="s">
        <v>2062</v>
      </c>
      <c r="C74" s="307" t="s">
        <v>2085</v>
      </c>
      <c r="D74" s="301">
        <v>993787787</v>
      </c>
      <c r="E74" s="307" t="s">
        <v>275</v>
      </c>
      <c r="F74" s="307" t="s">
        <v>276</v>
      </c>
      <c r="G74" s="160"/>
      <c r="H74" s="160"/>
      <c r="I74" s="158">
        <f>SUMIF(Table10[Company],Companies[[#This Row],[Full company name]],Table10[Revenue value])</f>
        <v>-39217000</v>
      </c>
    </row>
    <row r="75" spans="2:9" s="302" customFormat="1" ht="15" x14ac:dyDescent="0.35">
      <c r="B75" s="306" t="s">
        <v>2063</v>
      </c>
      <c r="C75" s="307" t="s">
        <v>2085</v>
      </c>
      <c r="D75" s="301">
        <v>998433223</v>
      </c>
      <c r="E75" s="307" t="s">
        <v>275</v>
      </c>
      <c r="F75" s="307" t="s">
        <v>276</v>
      </c>
      <c r="G75" s="160"/>
      <c r="H75" s="160"/>
      <c r="I75" s="158">
        <f>SUMIF(Table10[Company],Companies[[#This Row],[Full company name]],Table10[Revenue value])</f>
        <v>-78313000</v>
      </c>
    </row>
    <row r="76" spans="2:9" s="302" customFormat="1" ht="15" x14ac:dyDescent="0.35">
      <c r="B76" s="306" t="s">
        <v>2064</v>
      </c>
      <c r="C76" s="307" t="s">
        <v>2085</v>
      </c>
      <c r="D76" s="301">
        <v>996739910</v>
      </c>
      <c r="E76" s="307" t="s">
        <v>275</v>
      </c>
      <c r="F76" s="307" t="s">
        <v>276</v>
      </c>
      <c r="G76" s="160"/>
      <c r="H76" s="160"/>
      <c r="I76" s="158">
        <f>SUMIF(Table10[Company],Companies[[#This Row],[Full company name]],Table10[Revenue value])</f>
        <v>733927000</v>
      </c>
    </row>
    <row r="77" spans="2:9" s="302" customFormat="1" ht="15" x14ac:dyDescent="0.35">
      <c r="B77" s="306" t="s">
        <v>2065</v>
      </c>
      <c r="C77" s="307" t="s">
        <v>2085</v>
      </c>
      <c r="D77" s="301">
        <v>989795767</v>
      </c>
      <c r="E77" s="307" t="s">
        <v>275</v>
      </c>
      <c r="F77" s="307" t="s">
        <v>276</v>
      </c>
      <c r="G77" s="160"/>
      <c r="H77" s="160"/>
      <c r="I77" s="158">
        <f>SUMIF(Table10[Company],Companies[[#This Row],[Full company name]],Table10[Revenue value])</f>
        <v>-32904000</v>
      </c>
    </row>
    <row r="78" spans="2:9" s="302" customFormat="1" ht="15" x14ac:dyDescent="0.35">
      <c r="B78" s="306" t="s">
        <v>2066</v>
      </c>
      <c r="C78" s="307" t="s">
        <v>2085</v>
      </c>
      <c r="D78" s="301">
        <v>996888177</v>
      </c>
      <c r="E78" s="307" t="s">
        <v>275</v>
      </c>
      <c r="F78" s="307" t="s">
        <v>276</v>
      </c>
      <c r="G78" s="160"/>
      <c r="H78" s="160"/>
      <c r="I78" s="158">
        <f>SUMIF(Table10[Company],Companies[[#This Row],[Full company name]],Table10[Revenue value])</f>
        <v>2838498000</v>
      </c>
    </row>
    <row r="79" spans="2:9" s="302" customFormat="1" ht="15" x14ac:dyDescent="0.35">
      <c r="B79" s="306" t="s">
        <v>2067</v>
      </c>
      <c r="C79" s="307" t="s">
        <v>2085</v>
      </c>
      <c r="D79" s="301">
        <v>989726242</v>
      </c>
      <c r="E79" s="307" t="s">
        <v>275</v>
      </c>
      <c r="F79" s="307" t="s">
        <v>276</v>
      </c>
      <c r="G79" s="160"/>
      <c r="H79" s="160"/>
      <c r="I79" s="158">
        <f>SUMIF(Table10[Company],Companies[[#This Row],[Full company name]],Table10[Revenue value])</f>
        <v>1093379000</v>
      </c>
    </row>
    <row r="80" spans="2:9" s="302" customFormat="1" ht="15" x14ac:dyDescent="0.35">
      <c r="B80" s="306" t="s">
        <v>2068</v>
      </c>
      <c r="C80" s="307" t="s">
        <v>2085</v>
      </c>
      <c r="D80" s="301">
        <v>989362100</v>
      </c>
      <c r="E80" s="307" t="s">
        <v>275</v>
      </c>
      <c r="F80" s="307" t="s">
        <v>276</v>
      </c>
      <c r="G80" s="160"/>
      <c r="H80" s="160"/>
      <c r="I80" s="158">
        <f>SUMIF(Table10[Company],Companies[[#This Row],[Full company name]],Table10[Revenue value])</f>
        <v>-186926000</v>
      </c>
    </row>
    <row r="81" spans="2:10" s="302" customFormat="1" ht="15" x14ac:dyDescent="0.35">
      <c r="B81" s="306" t="s">
        <v>2069</v>
      </c>
      <c r="C81" s="307" t="s">
        <v>2085</v>
      </c>
      <c r="D81" s="301">
        <v>927066440</v>
      </c>
      <c r="E81" s="307" t="s">
        <v>275</v>
      </c>
      <c r="F81" s="307" t="s">
        <v>276</v>
      </c>
      <c r="G81" s="160"/>
      <c r="H81" s="160"/>
      <c r="I81" s="158">
        <f>SUMIF(Table10[Company],Companies[[#This Row],[Full company name]],Table10[Revenue value])</f>
        <v>4918928000</v>
      </c>
    </row>
    <row r="82" spans="2:10" s="302" customFormat="1" ht="15" x14ac:dyDescent="0.35">
      <c r="B82" s="306" t="s">
        <v>2070</v>
      </c>
      <c r="C82" s="307" t="s">
        <v>2085</v>
      </c>
      <c r="D82" s="301">
        <v>991870830</v>
      </c>
      <c r="E82" s="307" t="s">
        <v>275</v>
      </c>
      <c r="F82" s="307" t="s">
        <v>276</v>
      </c>
      <c r="G82" s="160"/>
      <c r="H82" s="160"/>
      <c r="I82" s="158">
        <f>SUMIF(Table10[Company],Companies[[#This Row],[Full company name]],Table10[Revenue value])</f>
        <v>-11158000</v>
      </c>
    </row>
    <row r="83" spans="2:10" s="302" customFormat="1" ht="15" x14ac:dyDescent="0.35">
      <c r="B83" s="306" t="s">
        <v>2071</v>
      </c>
      <c r="C83" s="307" t="s">
        <v>2085</v>
      </c>
      <c r="D83" s="301">
        <v>917014876</v>
      </c>
      <c r="E83" s="307" t="s">
        <v>275</v>
      </c>
      <c r="F83" s="307" t="s">
        <v>276</v>
      </c>
      <c r="G83" s="160"/>
      <c r="H83" s="160"/>
      <c r="I83" s="158">
        <f>SUMIF(Table10[Company],Companies[[#This Row],[Full company name]],Table10[Revenue value])</f>
        <v>-30781000</v>
      </c>
    </row>
    <row r="84" spans="2:10" s="302" customFormat="1" ht="15" x14ac:dyDescent="0.35">
      <c r="B84" s="306" t="s">
        <v>2072</v>
      </c>
      <c r="C84" s="307" t="s">
        <v>2085</v>
      </c>
      <c r="D84" s="301">
        <v>934651758</v>
      </c>
      <c r="E84" s="307" t="s">
        <v>275</v>
      </c>
      <c r="F84" s="307" t="s">
        <v>276</v>
      </c>
      <c r="G84" s="160"/>
      <c r="H84" s="160"/>
      <c r="I84" s="158">
        <f>SUMIF(Table10[Company],Companies[[#This Row],[Full company name]],Table10[Revenue value])</f>
        <v>-1517000</v>
      </c>
    </row>
    <row r="85" spans="2:10" s="302" customFormat="1" ht="15" x14ac:dyDescent="0.35">
      <c r="B85" s="306" t="s">
        <v>2073</v>
      </c>
      <c r="C85" s="307" t="s">
        <v>2085</v>
      </c>
      <c r="D85" s="301">
        <v>919160675</v>
      </c>
      <c r="E85" s="307" t="s">
        <v>275</v>
      </c>
      <c r="F85" s="307" t="s">
        <v>276</v>
      </c>
      <c r="G85" s="160"/>
      <c r="H85" s="160"/>
      <c r="I85" s="158">
        <f>SUMIF(Table10[Company],Companies[[#This Row],[Full company name]],Table10[Revenue value])</f>
        <v>1141645000</v>
      </c>
    </row>
    <row r="86" spans="2:10" s="302" customFormat="1" ht="15" x14ac:dyDescent="0.35">
      <c r="B86" s="306" t="s">
        <v>2074</v>
      </c>
      <c r="C86" s="307" t="s">
        <v>2085</v>
      </c>
      <c r="D86" s="301">
        <v>913561473</v>
      </c>
      <c r="E86" s="307" t="s">
        <v>275</v>
      </c>
      <c r="F86" s="307" t="s">
        <v>276</v>
      </c>
      <c r="G86" s="160"/>
      <c r="H86" s="160"/>
      <c r="I86" s="158">
        <f>SUMIF(Table10[Company],Companies[[#This Row],[Full company name]],Table10[Revenue value])</f>
        <v>-585313000</v>
      </c>
    </row>
    <row r="87" spans="2:10" s="302" customFormat="1" ht="15" x14ac:dyDescent="0.35">
      <c r="B87" s="306" t="s">
        <v>2075</v>
      </c>
      <c r="C87" s="307" t="s">
        <v>2085</v>
      </c>
      <c r="D87" s="301">
        <v>985224323</v>
      </c>
      <c r="E87" s="307" t="s">
        <v>275</v>
      </c>
      <c r="F87" s="307" t="s">
        <v>276</v>
      </c>
      <c r="G87" s="160"/>
      <c r="H87" s="160"/>
      <c r="I87" s="158">
        <f>SUMIF(Table10[Company],Companies[[#This Row],[Full company name]],Table10[Revenue value])</f>
        <v>2111170000</v>
      </c>
    </row>
    <row r="88" spans="2:10" s="302" customFormat="1" ht="15" x14ac:dyDescent="0.35">
      <c r="B88" s="306" t="s">
        <v>2082</v>
      </c>
      <c r="C88" s="307" t="s">
        <v>2085</v>
      </c>
      <c r="D88" s="301" t="s">
        <v>2089</v>
      </c>
      <c r="E88" s="307" t="s">
        <v>275</v>
      </c>
      <c r="F88" s="307" t="s">
        <v>276</v>
      </c>
      <c r="G88" s="160"/>
      <c r="H88" s="160"/>
      <c r="I88" s="158">
        <f>SUMIF(Table10[Company],Companies[[#This Row],[Full company name]],Table10[Revenue value])</f>
        <v>0</v>
      </c>
    </row>
    <row r="89" spans="2:10" s="302" customFormat="1" ht="15" x14ac:dyDescent="0.35">
      <c r="B89" s="306" t="s">
        <v>2083</v>
      </c>
      <c r="C89" s="308" t="s">
        <v>2084</v>
      </c>
      <c r="D89" s="301">
        <v>983382355</v>
      </c>
      <c r="E89" s="307" t="s">
        <v>275</v>
      </c>
      <c r="F89" s="307" t="s">
        <v>276</v>
      </c>
      <c r="G89" s="160"/>
      <c r="H89" s="160"/>
      <c r="I89" s="158">
        <f>SUMIF(Table10[Company],Companies[[#This Row],[Full company name]],Table10[Revenue value])</f>
        <v>119666000000</v>
      </c>
    </row>
    <row r="90" spans="2:10" s="302" customFormat="1" ht="15" x14ac:dyDescent="0.4">
      <c r="B90" s="316" t="s">
        <v>2093</v>
      </c>
      <c r="C90" s="316" t="s">
        <v>2085</v>
      </c>
      <c r="D90" s="318" t="s">
        <v>2089</v>
      </c>
      <c r="E90" s="316" t="s">
        <v>275</v>
      </c>
      <c r="F90" s="316" t="s">
        <v>276</v>
      </c>
      <c r="G90" s="310"/>
      <c r="H90" s="310"/>
      <c r="I90" s="158">
        <f>SUMIF(Table10[Company],Companies[[#This Row],[Full company name]],Table10[Revenue value])</f>
        <v>1030000</v>
      </c>
    </row>
    <row r="91" spans="2:10" s="41" customFormat="1" ht="15" x14ac:dyDescent="0.35">
      <c r="C91" s="204"/>
      <c r="F91" s="160"/>
      <c r="G91" s="160"/>
      <c r="H91" s="161"/>
    </row>
    <row r="92" spans="2:10" s="41" customFormat="1" ht="19" x14ac:dyDescent="0.35">
      <c r="B92" s="422" t="s">
        <v>279</v>
      </c>
      <c r="C92" s="422"/>
      <c r="D92" s="422"/>
      <c r="E92" s="422"/>
      <c r="F92" s="422"/>
      <c r="G92" s="422"/>
      <c r="H92" s="422"/>
      <c r="I92" s="422"/>
      <c r="J92" s="422"/>
    </row>
    <row r="93" spans="2:10" s="41" customFormat="1" ht="15" x14ac:dyDescent="0.4">
      <c r="B93" s="155" t="s">
        <v>280</v>
      </c>
      <c r="C93" s="249" t="s">
        <v>281</v>
      </c>
      <c r="D93" s="249" t="s">
        <v>282</v>
      </c>
      <c r="E93" s="249" t="s">
        <v>283</v>
      </c>
      <c r="F93" s="204" t="s">
        <v>284</v>
      </c>
      <c r="G93" s="204" t="s">
        <v>285</v>
      </c>
      <c r="H93" s="204" t="s">
        <v>286</v>
      </c>
      <c r="I93" s="204" t="s">
        <v>287</v>
      </c>
      <c r="J93" s="204" t="s">
        <v>288</v>
      </c>
    </row>
    <row r="94" spans="2:10" s="41" customFormat="1" ht="15" x14ac:dyDescent="0.4">
      <c r="B94" s="204"/>
      <c r="C94" s="249"/>
      <c r="D94" s="249"/>
      <c r="E94" s="249"/>
      <c r="F94" s="249"/>
    </row>
    <row r="95" spans="2:10" s="41" customFormat="1" ht="15" x14ac:dyDescent="0.4">
      <c r="B95" s="204"/>
      <c r="C95" s="249"/>
      <c r="D95" s="249"/>
      <c r="E95" s="249"/>
      <c r="F95" s="249"/>
    </row>
    <row r="96" spans="2:10" s="41" customFormat="1" ht="15" x14ac:dyDescent="0.4">
      <c r="B96" s="204"/>
      <c r="C96" s="249"/>
      <c r="D96" s="249"/>
      <c r="E96" s="249"/>
      <c r="F96" s="249"/>
    </row>
    <row r="97" spans="2:10" s="41" customFormat="1" ht="15" x14ac:dyDescent="0.4">
      <c r="B97" s="204"/>
      <c r="C97" s="249"/>
      <c r="D97" s="249"/>
      <c r="E97" s="249"/>
      <c r="F97" s="249"/>
    </row>
    <row r="98" spans="2:10" s="41" customFormat="1" ht="15" x14ac:dyDescent="0.4">
      <c r="B98" s="204"/>
      <c r="C98" s="249"/>
      <c r="D98" s="249"/>
      <c r="E98" s="249"/>
      <c r="F98" s="249"/>
    </row>
    <row r="99" spans="2:10" s="41" customFormat="1" ht="15" x14ac:dyDescent="0.4">
      <c r="B99" s="227"/>
      <c r="C99" s="249"/>
      <c r="D99" s="249"/>
      <c r="E99" s="249"/>
      <c r="F99" s="249"/>
    </row>
    <row r="100" spans="2:10" s="41" customFormat="1" ht="15" x14ac:dyDescent="0.4">
      <c r="B100" s="222"/>
      <c r="C100" s="249"/>
      <c r="D100" s="249"/>
      <c r="E100" s="249"/>
      <c r="F100" s="249"/>
    </row>
    <row r="101" spans="2:10" s="41" customFormat="1" ht="15" x14ac:dyDescent="0.4">
      <c r="B101" s="204"/>
      <c r="C101" s="249"/>
      <c r="D101" s="249"/>
      <c r="E101" s="249"/>
      <c r="F101" s="249"/>
    </row>
    <row r="102" spans="2:10" ht="15" x14ac:dyDescent="0.4">
      <c r="B102" s="204"/>
      <c r="C102" s="249"/>
      <c r="D102" s="249"/>
      <c r="E102" s="249"/>
      <c r="F102" s="249"/>
      <c r="G102" s="204"/>
      <c r="H102" s="41"/>
      <c r="I102" s="204"/>
      <c r="J102" s="41"/>
    </row>
    <row r="103" spans="2:10" ht="15" x14ac:dyDescent="0.4">
      <c r="B103" s="204"/>
      <c r="C103" s="249"/>
      <c r="D103" s="249"/>
      <c r="E103" s="249"/>
      <c r="F103" s="249"/>
      <c r="G103" s="204"/>
      <c r="H103" s="41"/>
      <c r="I103" s="204"/>
      <c r="J103" s="41"/>
    </row>
    <row r="104" spans="2:10" ht="15" x14ac:dyDescent="0.4">
      <c r="B104" s="204"/>
      <c r="C104" s="249"/>
      <c r="D104" s="249"/>
      <c r="E104" s="249"/>
      <c r="F104" s="249"/>
      <c r="G104" s="204"/>
      <c r="H104" s="41"/>
      <c r="I104" s="204"/>
      <c r="J104" s="41"/>
    </row>
    <row r="105" spans="2:10" s="41" customFormat="1" ht="15" x14ac:dyDescent="0.4">
      <c r="B105" s="204"/>
      <c r="C105" s="249"/>
      <c r="D105" s="249"/>
      <c r="E105" s="249"/>
      <c r="F105" s="249"/>
    </row>
    <row r="106" spans="2:10" s="41" customFormat="1" ht="15" x14ac:dyDescent="0.4">
      <c r="B106" s="204"/>
      <c r="C106" s="249"/>
      <c r="D106" s="249"/>
      <c r="E106" s="249"/>
      <c r="F106" s="249"/>
    </row>
    <row r="107" spans="2:10" s="41" customFormat="1" ht="15" x14ac:dyDescent="0.4">
      <c r="B107" s="204"/>
      <c r="C107" s="249"/>
      <c r="D107" s="249"/>
      <c r="E107" s="249"/>
      <c r="F107" s="249"/>
    </row>
    <row r="108" spans="2:10" ht="15" x14ac:dyDescent="0.4">
      <c r="B108" s="204"/>
      <c r="C108" s="249"/>
      <c r="D108" s="249"/>
      <c r="E108" s="249"/>
      <c r="F108" s="249"/>
      <c r="G108" s="204"/>
      <c r="H108" s="41"/>
      <c r="I108" s="204"/>
      <c r="J108" s="41"/>
    </row>
    <row r="109" spans="2:10" s="41" customFormat="1" ht="15" x14ac:dyDescent="0.4">
      <c r="B109" s="204"/>
      <c r="C109" s="249"/>
      <c r="D109" s="249"/>
      <c r="E109" s="249"/>
      <c r="F109" s="249"/>
    </row>
    <row r="110" spans="2:10" ht="15" x14ac:dyDescent="0.4">
      <c r="B110" s="41"/>
      <c r="C110" s="249"/>
      <c r="D110" s="249"/>
      <c r="E110" s="249"/>
      <c r="F110" s="249"/>
      <c r="G110" s="204"/>
      <c r="H110" s="41"/>
      <c r="I110" s="204"/>
      <c r="J110" s="41"/>
    </row>
    <row r="111" spans="2:10" s="41" customFormat="1" ht="15.5" thickBot="1" x14ac:dyDescent="0.4">
      <c r="B111" s="103"/>
      <c r="C111" s="75"/>
      <c r="D111" s="76"/>
      <c r="E111" s="75"/>
      <c r="F111" s="86"/>
      <c r="G111" s="86"/>
      <c r="H111" s="86"/>
      <c r="I111" s="86"/>
      <c r="J111" s="86"/>
    </row>
    <row r="112" spans="2:10" ht="15" x14ac:dyDescent="0.35">
      <c r="B112" s="222"/>
      <c r="C112" s="222"/>
      <c r="D112" s="222"/>
      <c r="E112" s="222"/>
      <c r="F112" s="227"/>
      <c r="G112" s="227"/>
      <c r="H112" s="227"/>
      <c r="I112" s="227"/>
      <c r="J112" s="227"/>
    </row>
    <row r="113" spans="2:10" s="41" customFormat="1" ht="15.5" thickBot="1" x14ac:dyDescent="0.4">
      <c r="B113" s="413" t="s">
        <v>33</v>
      </c>
      <c r="C113" s="414"/>
      <c r="D113" s="414"/>
      <c r="E113" s="414"/>
      <c r="F113" s="414"/>
      <c r="G113" s="414"/>
      <c r="H113" s="414"/>
      <c r="I113" s="414"/>
      <c r="J113" s="414"/>
    </row>
    <row r="114" spans="2:10" s="41" customFormat="1" ht="15" x14ac:dyDescent="0.35">
      <c r="B114" s="415" t="s">
        <v>34</v>
      </c>
      <c r="C114" s="416"/>
      <c r="D114" s="416"/>
      <c r="E114" s="416"/>
      <c r="F114" s="416"/>
      <c r="G114" s="416"/>
      <c r="H114" s="416"/>
      <c r="I114" s="416"/>
      <c r="J114" s="416"/>
    </row>
    <row r="115" spans="2:10" ht="15.5" thickBot="1" x14ac:dyDescent="0.4">
      <c r="B115" s="222"/>
      <c r="C115" s="222"/>
      <c r="D115" s="222"/>
      <c r="E115" s="222"/>
      <c r="F115" s="227"/>
      <c r="G115" s="227"/>
      <c r="H115" s="227"/>
      <c r="I115" s="227"/>
      <c r="J115" s="227"/>
    </row>
    <row r="116" spans="2:10" ht="15" x14ac:dyDescent="0.35">
      <c r="B116" s="408" t="s">
        <v>35</v>
      </c>
      <c r="C116" s="408"/>
      <c r="D116" s="408"/>
      <c r="E116" s="408"/>
      <c r="F116" s="408"/>
      <c r="G116" s="408"/>
      <c r="H116" s="408"/>
      <c r="I116" s="408"/>
      <c r="J116" s="408"/>
    </row>
    <row r="117" spans="2:10" ht="16.5" customHeight="1" x14ac:dyDescent="0.35">
      <c r="B117" s="392" t="s">
        <v>36</v>
      </c>
      <c r="C117" s="392"/>
      <c r="D117" s="392"/>
      <c r="E117" s="392"/>
      <c r="F117" s="392"/>
      <c r="G117" s="392"/>
      <c r="H117" s="392"/>
      <c r="I117" s="392"/>
      <c r="J117" s="392"/>
    </row>
    <row r="118" spans="2:10" ht="15" x14ac:dyDescent="0.35">
      <c r="B118" s="401" t="s">
        <v>38</v>
      </c>
      <c r="C118" s="401"/>
      <c r="D118" s="401"/>
      <c r="E118" s="401"/>
      <c r="F118" s="401"/>
      <c r="G118" s="401"/>
      <c r="H118" s="401"/>
      <c r="I118" s="401"/>
      <c r="J118" s="401"/>
    </row>
    <row r="119" spans="2:10" ht="15" x14ac:dyDescent="0.35">
      <c r="B119" s="418"/>
      <c r="C119" s="418"/>
      <c r="D119" s="418"/>
      <c r="E119" s="418"/>
      <c r="F119" s="418"/>
      <c r="G119" s="418"/>
      <c r="H119" s="418"/>
      <c r="I119" s="418"/>
      <c r="J119" s="418"/>
    </row>
    <row r="120" spans="2:10" ht="15" x14ac:dyDescent="0.35">
      <c r="B120" s="204"/>
      <c r="C120" s="204"/>
      <c r="D120" s="204"/>
      <c r="E120" s="204"/>
      <c r="F120" s="204"/>
      <c r="G120" s="204"/>
      <c r="H120" s="204"/>
      <c r="I120" s="204"/>
      <c r="J120" s="204"/>
    </row>
    <row r="121" spans="2:10" ht="15" x14ac:dyDescent="0.35">
      <c r="B121" s="204"/>
      <c r="C121" s="204"/>
      <c r="D121" s="204"/>
      <c r="E121" s="204"/>
      <c r="F121" s="204"/>
      <c r="G121" s="204"/>
      <c r="H121" s="204"/>
      <c r="I121" s="204"/>
      <c r="J121" s="204"/>
    </row>
    <row r="122" spans="2:10" ht="15" x14ac:dyDescent="0.35">
      <c r="B122" s="204"/>
      <c r="C122" s="204"/>
      <c r="D122" s="204"/>
      <c r="E122" s="204"/>
      <c r="F122" s="204"/>
      <c r="G122" s="204"/>
      <c r="H122" s="204"/>
      <c r="I122" s="204"/>
      <c r="J122" s="204"/>
    </row>
    <row r="123" spans="2:10" ht="15" x14ac:dyDescent="0.35">
      <c r="B123" s="204"/>
      <c r="C123" s="204"/>
      <c r="D123" s="204"/>
      <c r="E123" s="204"/>
    </row>
    <row r="124" spans="2:10" s="41" customFormat="1" ht="15" x14ac:dyDescent="0.35">
      <c r="B124" s="204"/>
      <c r="C124" s="204"/>
      <c r="D124" s="204"/>
      <c r="E124" s="204"/>
    </row>
    <row r="125" spans="2:10" ht="15" x14ac:dyDescent="0.35">
      <c r="B125" s="204"/>
      <c r="C125" s="204"/>
      <c r="D125" s="204"/>
      <c r="E125" s="204"/>
    </row>
    <row r="126" spans="2:10" ht="15" x14ac:dyDescent="0.35">
      <c r="B126" s="204"/>
      <c r="C126" s="204"/>
      <c r="D126" s="204"/>
      <c r="E126" s="204"/>
    </row>
    <row r="127" spans="2:10" ht="15" x14ac:dyDescent="0.35">
      <c r="B127" s="204"/>
      <c r="C127" s="204"/>
      <c r="D127" s="204"/>
      <c r="E127" s="204"/>
    </row>
    <row r="128" spans="2:10" ht="15" x14ac:dyDescent="0.35">
      <c r="B128" s="204"/>
      <c r="C128" s="204"/>
      <c r="D128" s="204"/>
      <c r="E128" s="204"/>
    </row>
    <row r="129" spans="2:5" ht="15" x14ac:dyDescent="0.35">
      <c r="B129" s="204"/>
      <c r="C129" s="204"/>
      <c r="D129" s="204"/>
      <c r="E129" s="204"/>
    </row>
    <row r="130" spans="2:5" ht="15" x14ac:dyDescent="0.35">
      <c r="B130" s="204"/>
      <c r="C130" s="204"/>
      <c r="D130" s="204"/>
      <c r="E130" s="204"/>
    </row>
    <row r="131" spans="2:5" ht="15" x14ac:dyDescent="0.35">
      <c r="B131" s="204"/>
      <c r="C131" s="204"/>
      <c r="D131" s="204"/>
      <c r="E131" s="204"/>
    </row>
    <row r="132" spans="2:5" ht="15" customHeight="1" x14ac:dyDescent="0.35">
      <c r="B132" s="204"/>
      <c r="C132" s="204"/>
      <c r="D132" s="204"/>
      <c r="E132" s="204"/>
    </row>
    <row r="133" spans="2:5" ht="15" customHeight="1" x14ac:dyDescent="0.35">
      <c r="B133" s="204"/>
      <c r="C133" s="204"/>
      <c r="D133" s="204"/>
      <c r="E133" s="204"/>
    </row>
    <row r="134" spans="2:5" ht="15" x14ac:dyDescent="0.35">
      <c r="B134" s="204"/>
      <c r="C134" s="204"/>
      <c r="D134" s="204"/>
      <c r="E134" s="204"/>
    </row>
    <row r="135" spans="2:5" ht="15" x14ac:dyDescent="0.35">
      <c r="B135" s="204"/>
      <c r="C135" s="204"/>
      <c r="D135" s="204"/>
      <c r="E135" s="204"/>
    </row>
    <row r="136" spans="2:5" ht="18.75" customHeight="1" x14ac:dyDescent="0.35">
      <c r="B136" s="204"/>
      <c r="C136" s="204"/>
      <c r="D136" s="204"/>
      <c r="E136" s="204"/>
    </row>
    <row r="137" spans="2:5" ht="15" x14ac:dyDescent="0.35">
      <c r="B137" s="204"/>
      <c r="C137" s="204"/>
      <c r="D137" s="204"/>
      <c r="E137" s="204"/>
    </row>
    <row r="138" spans="2:5" ht="15" x14ac:dyDescent="0.35">
      <c r="B138" s="204"/>
      <c r="C138" s="204"/>
      <c r="D138" s="204"/>
      <c r="E138" s="204"/>
    </row>
    <row r="139" spans="2:5" ht="15" x14ac:dyDescent="0.35"/>
    <row r="140" spans="2:5" ht="15" x14ac:dyDescent="0.35"/>
    <row r="141" spans="2:5" ht="15" x14ac:dyDescent="0.35"/>
    <row r="142" spans="2:5" ht="15" x14ac:dyDescent="0.35"/>
    <row r="143" spans="2:5" ht="15" x14ac:dyDescent="0.35"/>
    <row r="144" spans="2:5" ht="15" x14ac:dyDescent="0.35"/>
    <row r="145" ht="15" x14ac:dyDescent="0.35"/>
    <row r="146" ht="15" x14ac:dyDescent="0.35"/>
    <row r="147" ht="15" x14ac:dyDescent="0.35"/>
    <row r="148" ht="15" x14ac:dyDescent="0.35"/>
    <row r="149" ht="15" x14ac:dyDescent="0.35"/>
    <row r="150" ht="15" x14ac:dyDescent="0.35"/>
    <row r="151" ht="15" x14ac:dyDescent="0.35"/>
    <row r="152" ht="15" x14ac:dyDescent="0.35"/>
    <row r="153" ht="15" x14ac:dyDescent="0.35"/>
    <row r="154" ht="15" x14ac:dyDescent="0.35"/>
    <row r="155" ht="15" x14ac:dyDescent="0.35"/>
    <row r="156" ht="15" x14ac:dyDescent="0.35"/>
    <row r="157" ht="15" x14ac:dyDescent="0.35"/>
  </sheetData>
  <protectedRanges>
    <protectedRange algorithmName="SHA-512" hashValue="19r0bVvPR7yZA0UiYij7Tv1CBk3noIABvFePbLhCJ4nk3L6A+Fy+RdPPS3STf+a52x4pG2PQK4FAkXK9epnlIA==" saltValue="gQC4yrLvnbJqxYZ0KSEoZA==" spinCount="100000" sqref="B16" name="Government revenues"/>
    <protectedRange algorithmName="SHA-512" hashValue="19r0bVvPR7yZA0UiYij7Tv1CBk3noIABvFePbLhCJ4nk3L6A+Fy+RdPPS3STf+a52x4pG2PQK4FAkXK9epnlIA==" saltValue="gQC4yrLvnbJqxYZ0KSEoZA==" spinCount="100000" sqref="B15" name="Government revenues_1"/>
    <protectedRange algorithmName="SHA-512" hashValue="19r0bVvPR7yZA0UiYij7Tv1CBk3noIABvFePbLhCJ4nk3L6A+Fy+RdPPS3STf+a52x4pG2PQK4FAkXK9epnlIA==" saltValue="gQC4yrLvnbJqxYZ0KSEoZA==" spinCount="100000" sqref="B17" name="Government revenues_1_1"/>
    <protectedRange algorithmName="SHA-512" hashValue="19r0bVvPR7yZA0UiYij7Tv1CBk3noIABvFePbLhCJ4nk3L6A+Fy+RdPPS3STf+a52x4pG2PQK4FAkXK9epnlIA==" saltValue="gQC4yrLvnbJqxYZ0KSEoZA==" spinCount="100000" sqref="B18" name="Government revenues_1_1_1"/>
  </protectedRanges>
  <mergeCells count="20">
    <mergeCell ref="B2:J2"/>
    <mergeCell ref="B3:J3"/>
    <mergeCell ref="B4:J4"/>
    <mergeCell ref="B5:J5"/>
    <mergeCell ref="B6:J6"/>
    <mergeCell ref="B118:J118"/>
    <mergeCell ref="B119:J119"/>
    <mergeCell ref="B7:J7"/>
    <mergeCell ref="B8:J8"/>
    <mergeCell ref="B10:J10"/>
    <mergeCell ref="B11:J11"/>
    <mergeCell ref="B12:J12"/>
    <mergeCell ref="B92:J92"/>
    <mergeCell ref="B113:J113"/>
    <mergeCell ref="B114:J114"/>
    <mergeCell ref="B13:J13"/>
    <mergeCell ref="B22:J22"/>
    <mergeCell ref="B23:D23"/>
    <mergeCell ref="B116:J116"/>
    <mergeCell ref="B117:J117"/>
  </mergeCells>
  <dataValidations count="27">
    <dataValidation allowBlank="1" showInputMessage="1" showErrorMessage="1" promptTitle="Project name" prompt="Input project name here._x000a__x000a_Please refrain from using acronyms, and input complete name." sqref="B94:B110" xr:uid="{F99FE9B0-5192-4241-983B-FDB53885E318}"/>
    <dataValidation allowBlank="1" showInputMessage="1" showErrorMessage="1" promptTitle="Name of identifier" prompt="Please input name of identifier, such as &quot;Taxpayer Identification Number&quot; or similar." sqref="B24" xr:uid="{412124B2-A34B-47AD-A7F2-2DA2FD26EE6D}"/>
    <dataValidation allowBlank="1" showInputMessage="1" showErrorMessage="1" promptTitle="Name of register" prompt="Please input name of register or agency" sqref="C24" xr:uid="{2DCD63E0-4119-4A73-AC8A-488AF5C36CD2}"/>
    <dataValidation allowBlank="1" showInputMessage="1" showErrorMessage="1" promptTitle="Registry URL" prompt="Please insert direct URL to the registry or agency" sqref="D24" xr:uid="{A7D4AC68-A245-49BE-B706-C7C76BB5669E}"/>
    <dataValidation allowBlank="1" showInputMessage="1" showErrorMessage="1" promptTitle="Affiliated Companies" prompt="Please insert the relevant companies affiliated to the project here, separated by commas." sqref="D94:D110" xr:uid="{E12F2734-F1F8-415D-942B-52F213FABA12}"/>
    <dataValidation allowBlank="1" showInputMessage="1" showErrorMessage="1" promptTitle="Reference number" prompt="Please input the reference number of the legal agreement: contract, licence, lease, concession..." sqref="C94:C110" xr:uid="{FF6DDDEB-45F7-4DC8-8F55-BED4849AE1BE}"/>
    <dataValidation type="textLength" allowBlank="1" showInputMessage="1" showErrorMessage="1" errorTitle="Please do not edit these cells" error="Please do not edit these cells" sqref="B24 C23:D23" xr:uid="{81EFF6B9-0948-4ED1-9FAA-6EA0DE53E4C0}">
      <formula1>10000</formula1>
      <formula2>50000</formula2>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94:H110" xr:uid="{8671A7B4-FBEE-40B4-83E1-8302DA427313}">
      <formula1>"&lt;Select unit&gt;,Sm3,Sm3 o.e.,Barrels,Tonnes,oz,carats,Scf"</formula1>
    </dataValidation>
    <dataValidation type="list" allowBlank="1" showInputMessage="1" showErrorMessage="1" sqref="F94:F110" xr:uid="{49FD5F6B-C034-4C11-BDF9-18680C0BE353}">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94:E110" xr:uid="{5D281347-915C-4D0E-B76F-154D7B7C68B3}">
      <formula1>Commodity_names</formula1>
    </dataValidation>
    <dataValidation type="textLength" allowBlank="1" showInputMessage="1" showErrorMessage="1" sqref="A1:K13 A21:L23 E24:K25 A25:D25 A24 B91:K92 A93:K93 A94:A119 K94:K119 A14:E14 B111:J115 B119:J119 A26:K26 A27:A92 J27:K90 F14:F20 H14:K20 G14:G17 G19:G20" xr:uid="{4B9AA2B5-1E60-430C-BA7F-02CA306120F1}">
      <formula1>9999999</formula1>
      <formula2>99999999</formula2>
    </dataValidation>
    <dataValidation type="decimal" allowBlank="1" showInputMessage="1" showErrorMessage="1" errorTitle="Please only input numbers" error="Only numbers should be included in these cells" promptTitle="Production volume" prompt="Please input the production volume of the project here." sqref="G94:G110" xr:uid="{43FE69DE-8E41-4A8E-A395-A2B85FFFBBC2}">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94:I110" xr:uid="{83119F12-BEE5-4AB0-AD82-3D216DB6144F}">
      <formula1>0</formula1>
      <formula2>1000000000000000</formula2>
    </dataValidation>
    <dataValidation type="textLength" allowBlank="1" showInputMessage="1" showErrorMessage="1" errorTitle="Do not edit these cells" error="Please do not edit these cells" sqref="B116:J118" xr:uid="{BAF144F0-3731-4BBB-961A-1F8765C0F270}">
      <formula1>9999999</formula1>
      <formula2>99999999</formula2>
    </dataValidation>
    <dataValidation allowBlank="1" showInputMessage="1" showErrorMessage="1" promptTitle="Please insert commodities" prompt="Please insert the relevant commodities of the company here, separated by commas." sqref="F27:F90" xr:uid="{6A44821C-9A13-4D03-9DBE-3FE545535EDF}"/>
    <dataValidation type="list" allowBlank="1" showInputMessage="1" showErrorMessage="1" promptTitle="Please select Sector" prompt="Please select the relevant sector of the company from the list" sqref="E27:E90" xr:uid="{868FFED3-1B0C-4918-8778-E1FA1953F99F}">
      <formula1>Sector_list</formula1>
    </dataValidation>
    <dataValidation allowBlank="1" showInputMessage="1" showErrorMessage="1" promptTitle="Company name" prompt="Input company name here._x000a__x000a_Please refrain from using acronyms, and input complete name." sqref="B27:B90" xr:uid="{C350F0E4-4E62-4F30-B87E-F27D6B9371A9}"/>
    <dataValidation allowBlank="1" showInputMessage="1" showErrorMessage="1" promptTitle="Identification #" prompt="Please input unique identification number, such as TIN, organisational number or similar" sqref="D27:D90" xr:uid="{4120235B-D2FD-4BFD-ABFB-C2C2C7807A6F}"/>
    <dataValidation errorStyle="warning" allowBlank="1" showInputMessage="1" showErrorMessage="1" errorTitle="URL " error="Please input a link in these cells" sqref="G27:H90" xr:uid="{900097FA-9B5D-417A-9DC5-30D28C0778EB}"/>
    <dataValidation type="whole" allowBlank="1" showInputMessage="1" showErrorMessage="1" errorTitle="Do not edit - based on part 5" error="These cells will be filled automatically" promptTitle="Do not edit - based on part 5" prompt=" " sqref="I27:I90" xr:uid="{56FC6F82-9F1C-496E-9C14-F149EB40B8A6}">
      <formula1>1</formula1>
      <formula2>2</formula2>
    </dataValidation>
    <dataValidation type="list" allowBlank="1" showInputMessage="1" showErrorMessage="1" sqref="C27:C90" xr:uid="{F0416102-0ADD-49AA-89C3-81F8E6280814}">
      <formula1>"&lt; Company type &gt;,State-owned enterprises &amp; public corporations,Private"</formula1>
    </dataValidation>
    <dataValidation type="list" allowBlank="1" showInputMessage="1" showErrorMessage="1" sqref="B15 B17:B18" xr:uid="{FEA62E57-B3C6-4E0B-BF94-CB56BEE06737}">
      <formula1>Government_entities_list</formula1>
    </dataValidation>
    <dataValidation type="list" allowBlank="1" showInputMessage="1" showErrorMessage="1" promptTitle="Receiving government agency" prompt="Input the name of the government recipient here._x000a__x000a_Please refrain from using acronyms, and input complete name" sqref="B16" xr:uid="{23EF61CC-1CDD-4C2C-9F58-204B29C37346}">
      <formula1>$B$15:$B$18</formula1>
    </dataValidation>
    <dataValidation allowBlank="1" showInputMessage="1" showErrorMessage="1" promptTitle="Identification" prompt="Please input identification number for the reporting government entity, if applicable." sqref="D15:D18 D20" xr:uid="{8310B678-8255-46C8-AF1B-93E3C1B16E87}"/>
    <dataValidation type="list" allowBlank="1" showInputMessage="1" showErrorMessage="1" promptTitle="Government agency type" prompt="Choose type of government agency from the drop-down list._x000a_Please refrain from using custom types if possible." sqref="C15:C20" xr:uid="{6D7DD8FD-6ED6-4A3A-A7DE-59B056350A18}">
      <formula1>Agency_type</formula1>
    </dataValidation>
    <dataValidation allowBlank="1" showInputMessage="1" showErrorMessage="1" promptTitle="Receiving government agency" prompt="Input the name of the government recipient here._x000a__x000a_Please refrain from using acronyms, and input complete name." sqref="B19:B20" xr:uid="{125DD936-3706-43C4-A261-DA623EB281A6}"/>
    <dataValidation type="textLength" allowBlank="1" showInputMessage="1" showErrorMessage="1" errorTitle="Do not edit - based on Part 4" error="These cells will be filled automatically" promptTitle="Do not edit - based on Part 4" prompt=" " sqref="E15:E20" xr:uid="{E7078589-660C-4DA2-9592-E8A92A55EA9A}">
      <formula1>999999</formula1>
      <formula2>9999999</formula2>
    </dataValidation>
  </dataValidations>
  <hyperlinks>
    <hyperlink ref="B8" r:id="rId1" xr:uid="{DD07F9BC-AC8A-4A9E-9450-3D0391EB0CA7}"/>
    <hyperlink ref="B114:F114" r:id="rId2" display="Give us your feedback or report a conflict in the data! Write to us at  data@eiti.org" xr:uid="{7DD6EEF9-F2B1-490B-AA9F-CD09A5BE123B}"/>
    <hyperlink ref="B113:F113" r:id="rId3" display="For the latest version of Summary data templates, see  https://eiti.org/summary-data-template" xr:uid="{3F13EEFE-7DC6-4094-8E58-281FFE9ACE0E}"/>
  </hyperlinks>
  <pageMargins left="0.25" right="0.25" top="0.75" bottom="0.75" header="0.3" footer="0.3"/>
  <pageSetup paperSize="8" fitToHeight="0" orientation="landscape" horizontalDpi="2400" verticalDpi="2400" r:id="rId4"/>
  <tableParts count="3">
    <tablePart r:id="rId5"/>
    <tablePart r:id="rId6"/>
    <tablePart r:id="rId7"/>
  </tableParts>
  <extLst>
    <ext xmlns:x14="http://schemas.microsoft.com/office/spreadsheetml/2009/9/main" uri="{CCE6A557-97BC-4b89-ADB6-D9C93CAAB3DF}">
      <x14:dataValidations xmlns:xm="http://schemas.microsoft.com/office/excel/2006/main" count="1">
        <x14:dataValidation type="list" allowBlank="1" showInputMessage="1" showErrorMessage="1" error="Invalid Entry" promptTitle="Currency" prompt="Please input currency according to 3-letter ISO currency code." xr:uid="{6854ADEB-BBB5-4A60-BD4B-636A75D9550B}">
          <x14:formula1>
            <xm:f>Lists!$I$11:$I$168</xm:f>
          </x14:formula1>
          <xm:sqref>J94:J110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B1:U63"/>
  <sheetViews>
    <sheetView showGridLines="0" topLeftCell="A7" zoomScale="40" zoomScaleNormal="40" workbookViewId="0">
      <selection activeCell="R26" sqref="R26"/>
    </sheetView>
  </sheetViews>
  <sheetFormatPr defaultColWidth="8.7265625" defaultRowHeight="15" x14ac:dyDescent="0.4"/>
  <cols>
    <col min="1" max="1" width="2.7265625" style="42" customWidth="1"/>
    <col min="2" max="5" width="0" style="42" hidden="1" customWidth="1"/>
    <col min="6" max="6" width="59.453125" style="42" customWidth="1"/>
    <col min="7" max="7" width="16.7265625" style="42" customWidth="1"/>
    <col min="8" max="8" width="27.26953125" style="42" bestFit="1" customWidth="1"/>
    <col min="9" max="9" width="23" style="42" bestFit="1" customWidth="1"/>
    <col min="10" max="10" width="52.81640625" style="42" customWidth="1"/>
    <col min="11" max="11" width="15.54296875" style="42" bestFit="1" customWidth="1"/>
    <col min="12" max="12" width="2.7265625" style="42" customWidth="1"/>
    <col min="13" max="13" width="19.54296875" style="42" bestFit="1" customWidth="1"/>
    <col min="14" max="14" width="73.453125" style="42" bestFit="1" customWidth="1"/>
    <col min="15" max="15" width="4" style="42" customWidth="1"/>
    <col min="16" max="17" width="8.7265625" style="42"/>
    <col min="18" max="18" width="21.1796875" style="42" bestFit="1" customWidth="1"/>
    <col min="19" max="19" width="8.7265625" style="42"/>
    <col min="20" max="20" width="21.1796875" style="42" bestFit="1" customWidth="1"/>
    <col min="21" max="16384" width="8.7265625" style="42"/>
  </cols>
  <sheetData>
    <row r="1" spans="6:14" s="26" customFormat="1" ht="15.75" hidden="1" customHeight="1" x14ac:dyDescent="0.35">
      <c r="F1" s="204"/>
      <c r="G1" s="204"/>
      <c r="H1" s="204"/>
      <c r="I1" s="204"/>
      <c r="J1" s="204"/>
      <c r="K1" s="204"/>
      <c r="L1" s="204"/>
      <c r="M1" s="204"/>
      <c r="N1" s="204"/>
    </row>
    <row r="2" spans="6:14" s="26" customFormat="1" hidden="1" x14ac:dyDescent="0.35">
      <c r="F2" s="227"/>
      <c r="G2" s="204"/>
      <c r="H2" s="227"/>
      <c r="I2" s="204"/>
      <c r="J2" s="227"/>
      <c r="K2" s="204"/>
      <c r="L2" s="204"/>
      <c r="M2" s="204"/>
      <c r="N2" s="204"/>
    </row>
    <row r="3" spans="6:14" s="26" customFormat="1" hidden="1" x14ac:dyDescent="0.35">
      <c r="F3" s="227"/>
      <c r="G3" s="204"/>
      <c r="H3" s="227"/>
      <c r="I3" s="204"/>
      <c r="J3" s="227"/>
      <c r="K3" s="204"/>
      <c r="L3" s="204"/>
      <c r="M3" s="204"/>
      <c r="N3" s="228" t="s">
        <v>296</v>
      </c>
    </row>
    <row r="4" spans="6:14" s="26" customFormat="1" hidden="1" x14ac:dyDescent="0.35">
      <c r="F4" s="227"/>
      <c r="G4" s="204"/>
      <c r="H4" s="227"/>
      <c r="I4" s="204"/>
      <c r="J4" s="227"/>
      <c r="K4" s="204"/>
      <c r="L4" s="204"/>
      <c r="M4" s="204"/>
      <c r="N4" s="228" t="str">
        <f>Introduction!G4</f>
        <v>YYYY-MM-DD</v>
      </c>
    </row>
    <row r="5" spans="6:14" s="26" customFormat="1" hidden="1" x14ac:dyDescent="0.35">
      <c r="F5" s="204"/>
      <c r="G5" s="204"/>
      <c r="H5" s="204"/>
      <c r="I5" s="204"/>
      <c r="J5" s="204"/>
      <c r="K5" s="204"/>
      <c r="L5" s="204"/>
      <c r="M5" s="204"/>
      <c r="N5" s="204"/>
    </row>
    <row r="6" spans="6:14" s="26" customFormat="1" hidden="1" x14ac:dyDescent="0.35">
      <c r="F6" s="204"/>
      <c r="G6" s="204"/>
      <c r="H6" s="204"/>
      <c r="I6" s="204"/>
      <c r="J6" s="204"/>
      <c r="K6" s="204"/>
      <c r="L6" s="204"/>
      <c r="M6" s="204"/>
      <c r="N6" s="204"/>
    </row>
    <row r="7" spans="6:14" s="26" customFormat="1" x14ac:dyDescent="0.35">
      <c r="F7" s="204"/>
      <c r="G7" s="204"/>
      <c r="H7" s="204"/>
      <c r="I7" s="204"/>
      <c r="J7" s="204"/>
      <c r="K7" s="204"/>
      <c r="L7" s="204"/>
      <c r="M7" s="204"/>
      <c r="N7" s="204"/>
    </row>
    <row r="8" spans="6:14" s="26" customFormat="1" x14ac:dyDescent="0.35">
      <c r="F8" s="402" t="s">
        <v>297</v>
      </c>
      <c r="G8" s="402"/>
      <c r="H8" s="402"/>
      <c r="I8" s="402"/>
      <c r="J8" s="402"/>
      <c r="K8" s="402"/>
      <c r="L8" s="402"/>
      <c r="M8" s="402"/>
      <c r="N8" s="402"/>
    </row>
    <row r="9" spans="6:14" s="26" customFormat="1" ht="22.5" x14ac:dyDescent="0.35">
      <c r="F9" s="430" t="s">
        <v>40</v>
      </c>
      <c r="G9" s="430"/>
      <c r="H9" s="430"/>
      <c r="I9" s="430"/>
      <c r="J9" s="430"/>
      <c r="K9" s="430"/>
      <c r="L9" s="430"/>
      <c r="M9" s="430"/>
      <c r="N9" s="430"/>
    </row>
    <row r="10" spans="6:14" s="26" customFormat="1" x14ac:dyDescent="0.35">
      <c r="F10" s="432" t="s">
        <v>298</v>
      </c>
      <c r="G10" s="432"/>
      <c r="H10" s="432"/>
      <c r="I10" s="432"/>
      <c r="J10" s="432"/>
      <c r="K10" s="432"/>
      <c r="L10" s="432"/>
      <c r="M10" s="432"/>
      <c r="N10" s="432"/>
    </row>
    <row r="11" spans="6:14" s="26" customFormat="1" x14ac:dyDescent="0.35">
      <c r="F11" s="433" t="s">
        <v>299</v>
      </c>
      <c r="G11" s="433"/>
      <c r="H11" s="433"/>
      <c r="I11" s="433"/>
      <c r="J11" s="433"/>
      <c r="K11" s="433"/>
      <c r="L11" s="433"/>
      <c r="M11" s="433"/>
      <c r="N11" s="433"/>
    </row>
    <row r="12" spans="6:14" s="26" customFormat="1" x14ac:dyDescent="0.35">
      <c r="F12" s="433" t="s">
        <v>300</v>
      </c>
      <c r="G12" s="433"/>
      <c r="H12" s="433"/>
      <c r="I12" s="433"/>
      <c r="J12" s="433"/>
      <c r="K12" s="433"/>
      <c r="L12" s="433"/>
      <c r="M12" s="433"/>
      <c r="N12" s="433"/>
    </row>
    <row r="13" spans="6:14" s="26" customFormat="1" x14ac:dyDescent="0.35">
      <c r="F13" s="434" t="s">
        <v>301</v>
      </c>
      <c r="G13" s="434"/>
      <c r="H13" s="434"/>
      <c r="I13" s="434"/>
      <c r="J13" s="434"/>
      <c r="K13" s="434"/>
      <c r="L13" s="434"/>
      <c r="M13" s="434"/>
      <c r="N13" s="434"/>
    </row>
    <row r="14" spans="6:14" s="26" customFormat="1" x14ac:dyDescent="0.35">
      <c r="F14" s="435" t="s">
        <v>302</v>
      </c>
      <c r="G14" s="435"/>
      <c r="H14" s="435"/>
      <c r="I14" s="435"/>
      <c r="J14" s="435"/>
      <c r="K14" s="435"/>
      <c r="L14" s="435"/>
      <c r="M14" s="435"/>
      <c r="N14" s="435"/>
    </row>
    <row r="15" spans="6:14" s="26" customFormat="1" x14ac:dyDescent="0.35">
      <c r="F15" s="436" t="s">
        <v>303</v>
      </c>
      <c r="G15" s="436"/>
      <c r="H15" s="436"/>
      <c r="I15" s="436"/>
      <c r="J15" s="436"/>
      <c r="K15" s="436"/>
      <c r="L15" s="436"/>
      <c r="M15" s="436"/>
      <c r="N15" s="436"/>
    </row>
    <row r="16" spans="6:14" s="26" customFormat="1" x14ac:dyDescent="0.4">
      <c r="F16" s="417" t="s">
        <v>250</v>
      </c>
      <c r="G16" s="417"/>
      <c r="H16" s="417"/>
      <c r="I16" s="417"/>
      <c r="J16" s="417"/>
      <c r="K16" s="417"/>
      <c r="L16" s="417"/>
      <c r="M16" s="417"/>
      <c r="N16" s="417"/>
    </row>
    <row r="17" spans="2:21" s="26" customFormat="1" x14ac:dyDescent="0.35">
      <c r="B17" s="204"/>
      <c r="C17" s="204"/>
      <c r="D17" s="204"/>
      <c r="E17" s="204"/>
      <c r="F17" s="204"/>
      <c r="G17" s="204"/>
      <c r="H17" s="204"/>
      <c r="I17" s="204"/>
      <c r="J17" s="204"/>
      <c r="K17" s="204"/>
      <c r="L17" s="204"/>
      <c r="M17" s="204"/>
      <c r="N17" s="204"/>
      <c r="O17" s="204"/>
      <c r="P17" s="204"/>
      <c r="Q17" s="204"/>
      <c r="R17" s="204"/>
      <c r="T17" s="204"/>
      <c r="U17" s="204"/>
    </row>
    <row r="18" spans="2:21" s="26" customFormat="1" ht="22.5" x14ac:dyDescent="0.35">
      <c r="B18" s="204"/>
      <c r="C18" s="204"/>
      <c r="D18" s="204"/>
      <c r="E18" s="204"/>
      <c r="F18" s="419" t="s">
        <v>304</v>
      </c>
      <c r="G18" s="419"/>
      <c r="H18" s="419"/>
      <c r="I18" s="419"/>
      <c r="J18" s="419"/>
      <c r="K18" s="419"/>
      <c r="L18" s="204"/>
      <c r="M18" s="437" t="s">
        <v>305</v>
      </c>
      <c r="N18" s="437"/>
      <c r="O18" s="204"/>
      <c r="P18" s="204"/>
      <c r="Q18" s="204"/>
      <c r="T18" s="204"/>
      <c r="U18" s="204"/>
    </row>
    <row r="19" spans="2:21" s="26" customFormat="1" ht="15.65" customHeight="1" x14ac:dyDescent="0.35">
      <c r="B19" s="204"/>
      <c r="C19" s="204"/>
      <c r="D19" s="204"/>
      <c r="E19" s="204"/>
      <c r="F19" s="204"/>
      <c r="G19" s="204"/>
      <c r="H19" s="204"/>
      <c r="I19" s="204"/>
      <c r="J19" s="204"/>
      <c r="K19" s="204"/>
      <c r="L19" s="204"/>
      <c r="M19" s="429" t="s">
        <v>306</v>
      </c>
      <c r="N19" s="429"/>
      <c r="O19" s="204"/>
      <c r="P19" s="204"/>
      <c r="Q19" s="204"/>
      <c r="T19" s="204"/>
      <c r="U19" s="204"/>
    </row>
    <row r="20" spans="2:21" x14ac:dyDescent="0.4">
      <c r="B20" s="249"/>
      <c r="C20" s="249"/>
      <c r="D20" s="249"/>
      <c r="E20" s="249"/>
      <c r="F20" s="427" t="s">
        <v>307</v>
      </c>
      <c r="G20" s="427"/>
      <c r="H20" s="427"/>
      <c r="I20" s="427"/>
      <c r="J20" s="427"/>
      <c r="K20" s="428"/>
      <c r="L20" s="249"/>
      <c r="M20" s="204"/>
      <c r="N20" s="204"/>
      <c r="O20" s="249"/>
      <c r="P20" s="249"/>
      <c r="Q20" s="249"/>
      <c r="R20" s="26"/>
      <c r="S20" s="26"/>
      <c r="T20" s="249"/>
      <c r="U20" s="249"/>
    </row>
    <row r="21" spans="2:21" ht="22.5" x14ac:dyDescent="0.4">
      <c r="B21" s="168" t="s">
        <v>308</v>
      </c>
      <c r="C21" s="168" t="s">
        <v>309</v>
      </c>
      <c r="D21" s="168" t="s">
        <v>310</v>
      </c>
      <c r="E21" s="168" t="s">
        <v>311</v>
      </c>
      <c r="F21" s="249" t="s">
        <v>312</v>
      </c>
      <c r="G21" s="249" t="s">
        <v>270</v>
      </c>
      <c r="H21" s="249" t="s">
        <v>313</v>
      </c>
      <c r="I21" s="249" t="s">
        <v>314</v>
      </c>
      <c r="J21" s="249" t="s">
        <v>315</v>
      </c>
      <c r="K21" s="204" t="s">
        <v>288</v>
      </c>
      <c r="L21" s="249"/>
      <c r="M21" s="430" t="s">
        <v>316</v>
      </c>
      <c r="N21" s="430"/>
      <c r="O21" s="249"/>
      <c r="P21" s="249"/>
      <c r="Q21" s="249"/>
      <c r="R21" s="26"/>
      <c r="S21" s="26"/>
      <c r="T21" s="249"/>
      <c r="U21" s="249"/>
    </row>
    <row r="22" spans="2:21" ht="15.75" customHeight="1" x14ac:dyDescent="0.4">
      <c r="B22" s="168" t="str">
        <f>IFERROR(VLOOKUP(Government_revenues_table[[#This Row],[GFS Classification]],Table6_GFS_codes_classification[],COLUMNS($F:F)+3,FALSE),"Do not enter data")</f>
        <v>Taxes (11E)</v>
      </c>
      <c r="C22" s="168" t="str">
        <f>IFERROR(VLOOKUP(Government_revenues_table[[#This Row],[GFS Classification]],Table6_GFS_codes_classification[],COLUMNS($F:G)+3,FALSE),"Do not enter data")</f>
        <v>Taxes on income, profits and capital gains (111E)</v>
      </c>
      <c r="D22" s="168" t="str">
        <f>IFERROR(VLOOKUP(Government_revenues_table[[#This Row],[GFS Classification]],Table6_GFS_codes_classification[],COLUMNS($F:H)+3,FALSE),"Do not enter data")</f>
        <v>Ordinary taxes on income, profits and capital gains (1112E1)</v>
      </c>
      <c r="E22" s="168" t="str">
        <f>IFERROR(VLOOKUP(Government_revenues_table[[#This Row],[GFS Classification]],Table6_GFS_codes_classification[],COLUMNS($F:I)+3,FALSE),"Do not enter data")</f>
        <v>Ordinary taxes on income, profits and capital gains (1112E1)</v>
      </c>
      <c r="F22" s="249" t="s">
        <v>391</v>
      </c>
      <c r="G22" s="316" t="s">
        <v>275</v>
      </c>
      <c r="H22" s="322" t="s">
        <v>2077</v>
      </c>
      <c r="I22" s="322" t="s">
        <v>2076</v>
      </c>
      <c r="J22" s="250">
        <v>110313492000</v>
      </c>
      <c r="K22" s="249" t="s">
        <v>1332</v>
      </c>
      <c r="L22" s="249"/>
      <c r="M22" s="431" t="s">
        <v>318</v>
      </c>
      <c r="N22" s="431"/>
      <c r="O22" s="249"/>
      <c r="P22" s="249"/>
      <c r="Q22" s="249"/>
      <c r="R22" s="26"/>
      <c r="S22" s="26"/>
      <c r="T22" s="249"/>
      <c r="U22" s="249"/>
    </row>
    <row r="23" spans="2:21" ht="15.75" customHeight="1" x14ac:dyDescent="0.4">
      <c r="B23" s="168" t="str">
        <f>IFERROR(VLOOKUP(Government_revenues_table[[#This Row],[GFS Classification]],Table6_GFS_codes_classification[],COLUMNS($F:F)+3,FALSE),"Do not enter data")</f>
        <v>Taxes (11E)</v>
      </c>
      <c r="C23" s="168" t="str">
        <f>IFERROR(VLOOKUP(Government_revenues_table[[#This Row],[GFS Classification]],Table6_GFS_codes_classification[],COLUMNS($F:G)+3,FALSE),"Do not enter data")</f>
        <v>Taxes on goods and services (114E)</v>
      </c>
      <c r="D23" s="168" t="str">
        <f>IFERROR(VLOOKUP(Government_revenues_table[[#This Row],[GFS Classification]],Table6_GFS_codes_classification[],COLUMNS($F:H)+3,FALSE),"Do not enter data")</f>
        <v>Taxes on use of goods/permission to use goods or perform activities (1145E)</v>
      </c>
      <c r="E23" s="168" t="str">
        <f>IFERROR(VLOOKUP(Government_revenues_table[[#This Row],[GFS Classification]],Table6_GFS_codes_classification[],COLUMNS($F:I)+3,FALSE),"Do not enter data")</f>
        <v>Licence fees (114521E)</v>
      </c>
      <c r="F23" s="249" t="s">
        <v>322</v>
      </c>
      <c r="G23" s="204" t="s">
        <v>275</v>
      </c>
      <c r="H23" s="323" t="s">
        <v>2080</v>
      </c>
      <c r="I23" s="249" t="s">
        <v>2079</v>
      </c>
      <c r="J23" s="250">
        <v>1779775000</v>
      </c>
      <c r="K23" s="318" t="s">
        <v>1332</v>
      </c>
      <c r="L23" s="249"/>
      <c r="M23" s="431"/>
      <c r="N23" s="431"/>
      <c r="O23" s="249"/>
      <c r="P23" s="249"/>
      <c r="Q23" s="249"/>
      <c r="R23" s="26"/>
      <c r="S23" s="26"/>
      <c r="T23" s="249"/>
      <c r="U23" s="249"/>
    </row>
    <row r="24" spans="2:21" ht="15.75" customHeight="1" x14ac:dyDescent="0.4">
      <c r="B24" s="168" t="str">
        <f>IFERROR(VLOOKUP(Government_revenues_table[[#This Row],[GFS Classification]],Table6_GFS_codes_classification[],COLUMNS($F:F)+3,FALSE),"Do not enter data")</f>
        <v>Taxes (11E)</v>
      </c>
      <c r="C24" s="168" t="str">
        <f>IFERROR(VLOOKUP(Government_revenues_table[[#This Row],[GFS Classification]],Table6_GFS_codes_classification[],COLUMNS($F:G)+3,FALSE),"Do not enter data")</f>
        <v>Taxes on goods and services (114E)</v>
      </c>
      <c r="D24" s="168" t="str">
        <f>IFERROR(VLOOKUP(Government_revenues_table[[#This Row],[GFS Classification]],Table6_GFS_codes_classification[],COLUMNS($F:H)+3,FALSE),"Do not enter data")</f>
        <v>Taxes on use of goods/permission to use goods or perform activities (1145E)</v>
      </c>
      <c r="E24" s="168" t="str">
        <f>IFERROR(VLOOKUP(Government_revenues_table[[#This Row],[GFS Classification]],Table6_GFS_codes_classification[],COLUMNS($F:I)+3,FALSE),"Do not enter data")</f>
        <v>Emission and pollution taxes (114522E)</v>
      </c>
      <c r="F24" s="249" t="s">
        <v>323</v>
      </c>
      <c r="G24" s="316" t="s">
        <v>275</v>
      </c>
      <c r="H24" s="323" t="s">
        <v>2078</v>
      </c>
      <c r="I24" s="387" t="s">
        <v>2094</v>
      </c>
      <c r="J24" s="250">
        <v>402000</v>
      </c>
      <c r="K24" s="318" t="s">
        <v>1332</v>
      </c>
      <c r="L24" s="249"/>
      <c r="M24" s="431"/>
      <c r="N24" s="431"/>
      <c r="O24" s="249"/>
      <c r="P24" s="249"/>
      <c r="Q24" s="249"/>
      <c r="R24" s="26"/>
      <c r="S24" s="26"/>
      <c r="T24" s="249"/>
      <c r="U24" s="249"/>
    </row>
    <row r="25" spans="2:21" ht="15.75" customHeight="1" x14ac:dyDescent="0.4">
      <c r="B25" s="168" t="str">
        <f>IFERROR(VLOOKUP(Government_revenues_table[[#This Row],[GFS Classification]],Table6_GFS_codes_classification[],COLUMNS($F:F)+3,FALSE),"Do not enter data")</f>
        <v>Taxes (11E)</v>
      </c>
      <c r="C25" s="168" t="str">
        <f>IFERROR(VLOOKUP(Government_revenues_table[[#This Row],[GFS Classification]],Table6_GFS_codes_classification[],COLUMNS($F:G)+3,FALSE),"Do not enter data")</f>
        <v>Taxes on goods and services (114E)</v>
      </c>
      <c r="D25" s="168" t="str">
        <f>IFERROR(VLOOKUP(Government_revenues_table[[#This Row],[GFS Classification]],Table6_GFS_codes_classification[],COLUMNS($F:H)+3,FALSE),"Do not enter data")</f>
        <v>Taxes on use of goods/permission to use goods or perform activities (1145E)</v>
      </c>
      <c r="E25" s="168" t="str">
        <f>IFERROR(VLOOKUP(Government_revenues_table[[#This Row],[GFS Classification]],Table6_GFS_codes_classification[],COLUMNS($F:I)+3,FALSE),"Do not enter data")</f>
        <v>Emission and pollution taxes (114522E)</v>
      </c>
      <c r="F25" s="249" t="s">
        <v>323</v>
      </c>
      <c r="G25" s="316" t="s">
        <v>275</v>
      </c>
      <c r="H25" s="323" t="s">
        <v>2081</v>
      </c>
      <c r="I25" s="323" t="s">
        <v>2079</v>
      </c>
      <c r="J25" s="250">
        <v>5192690000</v>
      </c>
      <c r="K25" s="318" t="s">
        <v>1332</v>
      </c>
      <c r="L25" s="249"/>
      <c r="M25" s="431"/>
      <c r="N25" s="431"/>
      <c r="O25" s="249"/>
      <c r="P25" s="249"/>
      <c r="Q25" s="249"/>
      <c r="R25" s="26"/>
      <c r="S25" s="26"/>
      <c r="T25" s="249"/>
      <c r="U25" s="249"/>
    </row>
    <row r="26" spans="2:21" ht="15.75" customHeight="1" x14ac:dyDescent="0.4">
      <c r="B26" s="168" t="str">
        <f>IFERROR(VLOOKUP(Government_revenues_table[[#This Row],[GFS Classification]],Table6_GFS_codes_classification[],COLUMNS($F:F)+3,FALSE),"Do not enter data")</f>
        <v>Other revenue (14E)</v>
      </c>
      <c r="C26" s="168" t="str">
        <f>IFERROR(VLOOKUP(Government_revenues_table[[#This Row],[GFS Classification]],Table6_GFS_codes_classification[],COLUMNS($F:G)+3,FALSE),"Do not enter data")</f>
        <v>Property income (141E)</v>
      </c>
      <c r="D26" s="168" t="str">
        <f>IFERROR(VLOOKUP(Government_revenues_table[[#This Row],[GFS Classification]],Table6_GFS_codes_classification[],COLUMNS($F:H)+3,FALSE),"Do not enter data")</f>
        <v>Withdrawals from income of quasi-corporations (1413E)</v>
      </c>
      <c r="E26" s="168" t="str">
        <f>IFERROR(VLOOKUP(Government_revenues_table[[#This Row],[GFS Classification]],Table6_GFS_codes_classification[],COLUMNS($F:I)+3,FALSE),"Do not enter data")</f>
        <v>Withdrawals from income of quasi-corporations (1413E)</v>
      </c>
      <c r="F26" s="249" t="s">
        <v>584</v>
      </c>
      <c r="G26" s="316" t="s">
        <v>275</v>
      </c>
      <c r="H26" s="322" t="s">
        <v>2091</v>
      </c>
      <c r="I26" s="322" t="s">
        <v>2090</v>
      </c>
      <c r="J26" s="250">
        <v>119666000000</v>
      </c>
      <c r="K26" s="318" t="s">
        <v>1332</v>
      </c>
      <c r="L26" s="249"/>
      <c r="M26" s="431"/>
      <c r="N26" s="431"/>
      <c r="O26" s="249"/>
      <c r="P26" s="249"/>
      <c r="Q26" s="249"/>
      <c r="R26" s="26"/>
      <c r="S26" s="26"/>
      <c r="T26" s="249"/>
      <c r="U26" s="249"/>
    </row>
    <row r="27" spans="2:21" x14ac:dyDescent="0.4">
      <c r="B27" s="168" t="str">
        <f>IFERROR(VLOOKUP(Government_revenues_table[[#This Row],[GFS Classification]],Table6_GFS_codes_classification[],COLUMNS($F:F)+3,FALSE),"Do not enter data")</f>
        <v>Other revenue (14E)</v>
      </c>
      <c r="C27" s="168" t="str">
        <f>IFERROR(VLOOKUP(Government_revenues_table[[#This Row],[GFS Classification]],Table6_GFS_codes_classification[],COLUMNS($F:G)+3,FALSE),"Do not enter data")</f>
        <v>Property income (141E)</v>
      </c>
      <c r="D27" s="168" t="str">
        <f>IFERROR(VLOOKUP(Government_revenues_table[[#This Row],[GFS Classification]],Table6_GFS_codes_classification[],COLUMNS($F:H)+3,FALSE),"Do not enter data")</f>
        <v>Dividends (1412E)</v>
      </c>
      <c r="E27" s="168" t="str">
        <f>IFERROR(VLOOKUP(Government_revenues_table[[#This Row],[GFS Classification]],Table6_GFS_codes_classification[],COLUMNS($F:I)+3,FALSE),"Do not enter data")</f>
        <v>From government participation (equity) (1412E2)</v>
      </c>
      <c r="F27" s="318" t="s">
        <v>572</v>
      </c>
      <c r="G27" s="316" t="s">
        <v>275</v>
      </c>
      <c r="H27" s="323" t="s">
        <v>2092</v>
      </c>
      <c r="I27" s="323" t="s">
        <v>2090</v>
      </c>
      <c r="J27" s="250">
        <v>14984000000</v>
      </c>
      <c r="K27" s="318" t="s">
        <v>1332</v>
      </c>
      <c r="L27" s="249"/>
      <c r="M27" s="409" t="s">
        <v>324</v>
      </c>
      <c r="N27" s="409"/>
      <c r="O27" s="249"/>
      <c r="P27" s="249"/>
      <c r="Q27" s="249"/>
      <c r="R27" s="26"/>
      <c r="S27" s="26"/>
      <c r="T27" s="249"/>
      <c r="U27" s="249"/>
    </row>
    <row r="28" spans="2:21" ht="15.5" thickBot="1" x14ac:dyDescent="0.45">
      <c r="B28" s="168" t="str">
        <f>IFERROR(VLOOKUP(Government_revenues_table[[#This Row],[GFS Classification]],Table6_GFS_codes_classification[],COLUMNS($F:F)+3,FALSE),"Do not enter data")</f>
        <v>Do not enter data</v>
      </c>
      <c r="C28" s="168" t="str">
        <f>IFERROR(VLOOKUP(Government_revenues_table[[#This Row],[GFS Classification]],Table6_GFS_codes_classification[],COLUMNS($F:G)+3,FALSE),"Do not enter data")</f>
        <v>Do not enter data</v>
      </c>
      <c r="D28" s="168" t="str">
        <f>IFERROR(VLOOKUP(Government_revenues_table[[#This Row],[GFS Classification]],Table6_GFS_codes_classification[],COLUMNS($F:H)+3,FALSE),"Do not enter data")</f>
        <v>Do not enter data</v>
      </c>
      <c r="E28" s="168" t="str">
        <f>IFERROR(VLOOKUP(Government_revenues_table[[#This Row],[GFS Classification]],Table6_GFS_codes_classification[],COLUMNS($F:I)+3,FALSE),"Do not enter data")</f>
        <v>Do not enter data</v>
      </c>
      <c r="F28" s="249"/>
      <c r="G28" s="204"/>
      <c r="H28" s="249"/>
      <c r="I28" s="249"/>
      <c r="J28" s="250"/>
      <c r="K28" s="249"/>
      <c r="L28" s="249"/>
      <c r="M28" s="169"/>
      <c r="N28" s="169"/>
      <c r="O28" s="249"/>
      <c r="P28" s="249"/>
      <c r="Q28" s="249"/>
      <c r="R28" s="249"/>
      <c r="S28" s="26"/>
      <c r="T28" s="249"/>
      <c r="U28" s="249"/>
    </row>
    <row r="29" spans="2:21" ht="15.5" thickBot="1" x14ac:dyDescent="0.45">
      <c r="F29" s="249"/>
      <c r="G29" s="249"/>
      <c r="H29" s="249"/>
      <c r="I29" s="249"/>
      <c r="J29" s="249"/>
      <c r="K29" s="249"/>
      <c r="L29" s="249"/>
      <c r="M29" s="249"/>
      <c r="N29" s="249"/>
      <c r="O29" s="249"/>
      <c r="P29" s="249"/>
      <c r="Q29" s="249"/>
      <c r="R29" s="249"/>
      <c r="S29" s="26"/>
      <c r="T29" s="249"/>
    </row>
    <row r="30" spans="2:21" ht="16.5" thickBot="1" x14ac:dyDescent="0.45">
      <c r="F30" s="249"/>
      <c r="G30" s="249"/>
      <c r="H30" s="249"/>
      <c r="I30" s="208" t="s">
        <v>327</v>
      </c>
      <c r="J30" s="167">
        <f>SUMIF(Government_revenues_table[Currency],"USD",Government_revenues_table[Revenue value])+(IFERROR(SUMIF(Government_revenues_table[Currency],"&lt;&gt;USD",Government_revenues_table[Revenue value])/'Part 1 - About'!$E$45,0))</f>
        <v>30973986368.593452</v>
      </c>
      <c r="K30" s="249"/>
      <c r="L30" s="249"/>
      <c r="M30" s="249"/>
      <c r="N30" s="249"/>
      <c r="O30" s="249"/>
      <c r="P30" s="249"/>
      <c r="Q30" s="249"/>
      <c r="R30" s="249"/>
      <c r="S30" s="249"/>
      <c r="T30" s="252"/>
    </row>
    <row r="31" spans="2:21" ht="21" customHeight="1" thickBot="1" x14ac:dyDescent="0.45">
      <c r="F31" s="249"/>
      <c r="G31" s="249"/>
      <c r="H31" s="249"/>
      <c r="I31" s="226"/>
      <c r="J31" s="251"/>
      <c r="K31" s="249"/>
      <c r="L31" s="249"/>
      <c r="M31" s="249"/>
      <c r="N31" s="249"/>
      <c r="O31" s="249"/>
      <c r="P31" s="249"/>
      <c r="Q31" s="249"/>
      <c r="R31" s="249"/>
      <c r="S31" s="249"/>
      <c r="T31" s="249"/>
    </row>
    <row r="32" spans="2:21" ht="16.5" thickBot="1" x14ac:dyDescent="0.45">
      <c r="F32" s="249"/>
      <c r="G32" s="249"/>
      <c r="H32" s="249"/>
      <c r="I32" s="208" t="str">
        <f>"Total in "&amp;'Part 1 - About'!E44</f>
        <v>Total in NOK</v>
      </c>
      <c r="J32" s="167">
        <f>IF('Part 1 - About'!$E$44="USD",0,SUMIF(Government_revenues_table[Currency],'Part 1 - About'!$E$44,Government_revenues_table[Revenue value]))+(IFERROR(SUMIF(Government_revenues_table[Currency],"USD",Government_revenues_table[Revenue value])*'Part 1 - About'!$E$45,0))</f>
        <v>251936359000</v>
      </c>
      <c r="K32" s="249"/>
      <c r="L32" s="249"/>
      <c r="M32" s="249"/>
      <c r="N32" s="249"/>
      <c r="O32" s="249"/>
      <c r="P32" s="249"/>
      <c r="Q32" s="249"/>
      <c r="R32" s="249"/>
      <c r="S32" s="249"/>
      <c r="T32" s="249"/>
    </row>
    <row r="36" spans="6:20" ht="22.5" x14ac:dyDescent="0.4">
      <c r="F36" s="221" t="s">
        <v>328</v>
      </c>
      <c r="G36" s="221"/>
      <c r="H36" s="180"/>
      <c r="I36" s="180"/>
      <c r="J36" s="180"/>
      <c r="K36" s="180"/>
      <c r="L36" s="249"/>
      <c r="M36" s="249"/>
      <c r="N36" s="249"/>
      <c r="O36" s="249"/>
      <c r="P36" s="249"/>
      <c r="Q36" s="249"/>
      <c r="R36" s="249"/>
      <c r="S36" s="249"/>
      <c r="T36" s="249"/>
    </row>
    <row r="37" spans="6:20" x14ac:dyDescent="0.4">
      <c r="F37" s="225" t="s">
        <v>329</v>
      </c>
      <c r="G37" s="170"/>
      <c r="H37" s="170"/>
      <c r="I37" s="170"/>
      <c r="J37" s="171"/>
      <c r="K37" s="170"/>
      <c r="L37" s="249"/>
      <c r="M37" s="249"/>
      <c r="N37" s="249"/>
      <c r="O37" s="249"/>
      <c r="P37" s="249"/>
      <c r="Q37" s="249"/>
      <c r="R37" s="249"/>
      <c r="S37" s="249"/>
      <c r="T37" s="249"/>
    </row>
    <row r="38" spans="6:20" x14ac:dyDescent="0.4">
      <c r="F38" s="225"/>
      <c r="G38" s="170"/>
      <c r="H38" s="170"/>
      <c r="I38" s="170"/>
      <c r="J38" s="171"/>
      <c r="K38" s="170"/>
      <c r="L38" s="249"/>
      <c r="M38" s="249"/>
      <c r="N38" s="249"/>
      <c r="O38" s="249"/>
      <c r="P38" s="249"/>
      <c r="Q38" s="249"/>
      <c r="R38" s="249"/>
      <c r="S38" s="249"/>
      <c r="T38" s="249"/>
    </row>
    <row r="39" spans="6:20" x14ac:dyDescent="0.4">
      <c r="F39" s="225"/>
      <c r="G39" s="170"/>
      <c r="H39" s="170"/>
      <c r="I39" s="170"/>
      <c r="J39" s="171"/>
      <c r="K39" s="170"/>
      <c r="L39" s="249"/>
      <c r="M39" s="249"/>
      <c r="N39" s="249"/>
      <c r="O39" s="249"/>
      <c r="P39" s="249"/>
      <c r="Q39" s="249"/>
      <c r="R39" s="249"/>
      <c r="S39" s="249"/>
      <c r="T39" s="249"/>
    </row>
    <row r="40" spans="6:20" x14ac:dyDescent="0.4">
      <c r="F40" s="225" t="s">
        <v>330</v>
      </c>
      <c r="G40" s="170" t="s">
        <v>331</v>
      </c>
      <c r="H40" s="170"/>
      <c r="I40" s="170"/>
      <c r="J40" s="171"/>
      <c r="K40" s="170"/>
      <c r="L40" s="249"/>
      <c r="M40" s="249"/>
      <c r="N40" s="249"/>
      <c r="O40" s="249"/>
      <c r="P40" s="249"/>
      <c r="Q40" s="249"/>
      <c r="R40" s="249"/>
      <c r="S40" s="249"/>
      <c r="T40" s="249"/>
    </row>
    <row r="41" spans="6:20" x14ac:dyDescent="0.4">
      <c r="F41" s="225" t="s">
        <v>332</v>
      </c>
      <c r="G41" s="170" t="s">
        <v>333</v>
      </c>
      <c r="H41" s="170"/>
      <c r="I41" s="170"/>
      <c r="J41" s="171"/>
      <c r="K41" s="170"/>
      <c r="L41" s="249"/>
      <c r="M41" s="249"/>
      <c r="N41" s="249"/>
      <c r="O41" s="249"/>
      <c r="P41" s="249"/>
      <c r="Q41" s="249"/>
      <c r="R41" s="249"/>
      <c r="S41" s="249"/>
      <c r="T41" s="249"/>
    </row>
    <row r="42" spans="6:20" x14ac:dyDescent="0.4">
      <c r="F42" s="225"/>
      <c r="G42" s="172" t="s">
        <v>270</v>
      </c>
      <c r="H42" s="172" t="s">
        <v>313</v>
      </c>
      <c r="I42" s="172" t="s">
        <v>314</v>
      </c>
      <c r="J42" s="173" t="s">
        <v>315</v>
      </c>
      <c r="K42" s="172" t="s">
        <v>288</v>
      </c>
      <c r="L42" s="249"/>
      <c r="M42" s="249"/>
      <c r="N42" s="249"/>
      <c r="O42" s="249"/>
      <c r="P42" s="249"/>
      <c r="Q42" s="249"/>
      <c r="R42" s="249"/>
      <c r="S42" s="249"/>
      <c r="T42" s="249"/>
    </row>
    <row r="43" spans="6:20" x14ac:dyDescent="0.4">
      <c r="F43" s="225"/>
      <c r="G43" s="174" t="s">
        <v>77</v>
      </c>
      <c r="H43" s="174" t="s">
        <v>334</v>
      </c>
      <c r="I43" s="174" t="s">
        <v>335</v>
      </c>
      <c r="J43" s="175">
        <v>987654321</v>
      </c>
      <c r="K43" s="176" t="s">
        <v>157</v>
      </c>
      <c r="L43" s="249"/>
      <c r="M43" s="249"/>
      <c r="N43" s="249"/>
      <c r="O43" s="249"/>
      <c r="P43" s="249"/>
      <c r="Q43" s="249"/>
      <c r="R43" s="249"/>
      <c r="S43" s="249"/>
      <c r="T43" s="249"/>
    </row>
    <row r="44" spans="6:20" x14ac:dyDescent="0.4">
      <c r="F44" s="225"/>
      <c r="G44" s="170" t="s">
        <v>277</v>
      </c>
      <c r="H44" s="170" t="s">
        <v>336</v>
      </c>
      <c r="I44" s="170" t="s">
        <v>335</v>
      </c>
      <c r="J44" s="171">
        <v>123456</v>
      </c>
      <c r="K44" s="170" t="s">
        <v>157</v>
      </c>
      <c r="L44" s="249"/>
      <c r="M44" s="249"/>
      <c r="N44" s="249"/>
      <c r="O44" s="249"/>
      <c r="P44" s="249"/>
      <c r="Q44" s="249"/>
      <c r="R44" s="249"/>
      <c r="S44" s="249"/>
      <c r="T44" s="249"/>
    </row>
    <row r="45" spans="6:20" ht="15.5" thickBot="1" x14ac:dyDescent="0.45">
      <c r="F45" s="225"/>
      <c r="G45" s="177" t="s">
        <v>337</v>
      </c>
      <c r="H45" s="177"/>
      <c r="I45" s="177"/>
      <c r="J45" s="178">
        <f>SUM(J43:J44)</f>
        <v>987777777</v>
      </c>
      <c r="K45" s="177" t="s">
        <v>157</v>
      </c>
      <c r="L45" s="249"/>
      <c r="M45" s="249"/>
      <c r="N45" s="249"/>
    </row>
    <row r="46" spans="6:20" ht="15.5" thickTop="1" x14ac:dyDescent="0.4">
      <c r="F46" s="225" t="s">
        <v>338</v>
      </c>
      <c r="G46" s="170" t="s">
        <v>339</v>
      </c>
      <c r="H46" s="170"/>
      <c r="I46" s="170"/>
      <c r="J46" s="171"/>
      <c r="K46" s="170"/>
      <c r="L46" s="249"/>
      <c r="M46" s="249"/>
      <c r="N46" s="249"/>
    </row>
    <row r="47" spans="6:20" x14ac:dyDescent="0.4">
      <c r="F47" s="225" t="s">
        <v>340</v>
      </c>
      <c r="G47" s="170" t="s">
        <v>339</v>
      </c>
      <c r="H47" s="170"/>
      <c r="I47" s="170"/>
      <c r="J47" s="171"/>
      <c r="K47" s="170"/>
      <c r="L47" s="249"/>
      <c r="M47" s="249"/>
      <c r="N47" s="249"/>
    </row>
    <row r="48" spans="6:20" x14ac:dyDescent="0.4">
      <c r="F48" s="225" t="s">
        <v>341</v>
      </c>
      <c r="G48" s="170" t="s">
        <v>339</v>
      </c>
      <c r="H48" s="170"/>
      <c r="I48" s="170"/>
      <c r="J48" s="171"/>
      <c r="K48" s="170"/>
      <c r="L48" s="249"/>
      <c r="M48" s="249"/>
      <c r="N48" s="249"/>
    </row>
    <row r="49" spans="6:14" x14ac:dyDescent="0.4">
      <c r="F49" s="225"/>
      <c r="G49" s="170"/>
      <c r="H49" s="170"/>
      <c r="I49" s="170"/>
      <c r="J49" s="171"/>
      <c r="K49" s="170"/>
      <c r="L49" s="249"/>
      <c r="M49" s="249"/>
      <c r="N49" s="249"/>
    </row>
    <row r="50" spans="6:14" x14ac:dyDescent="0.4">
      <c r="F50" s="225"/>
      <c r="G50" s="170"/>
      <c r="H50" s="170"/>
      <c r="I50" s="170"/>
      <c r="J50" s="171"/>
      <c r="K50" s="170"/>
      <c r="L50" s="249"/>
      <c r="M50" s="249"/>
      <c r="N50" s="249"/>
    </row>
    <row r="51" spans="6:14" ht="18.75" customHeight="1" x14ac:dyDescent="0.4">
      <c r="F51" s="225"/>
      <c r="G51" s="170"/>
      <c r="H51" s="170"/>
      <c r="I51" s="170"/>
      <c r="J51" s="171"/>
      <c r="K51" s="170"/>
      <c r="L51" s="249"/>
      <c r="M51" s="249"/>
      <c r="N51" s="249"/>
    </row>
    <row r="52" spans="6:14" ht="15.75" customHeight="1" x14ac:dyDescent="0.4">
      <c r="F52" s="225"/>
      <c r="G52" s="170"/>
      <c r="H52" s="170"/>
      <c r="I52" s="170"/>
      <c r="J52" s="171"/>
      <c r="K52" s="170"/>
      <c r="L52" s="249"/>
      <c r="M52" s="249"/>
      <c r="N52" s="249"/>
    </row>
    <row r="53" spans="6:14" x14ac:dyDescent="0.4">
      <c r="F53" s="225"/>
      <c r="G53" s="170"/>
      <c r="H53" s="170"/>
      <c r="I53" s="170"/>
      <c r="J53" s="171"/>
      <c r="K53" s="170"/>
      <c r="L53" s="249"/>
      <c r="M53" s="249"/>
      <c r="N53" s="249"/>
    </row>
    <row r="54" spans="6:14" x14ac:dyDescent="0.4">
      <c r="F54" s="225"/>
      <c r="G54" s="170"/>
      <c r="H54" s="170"/>
      <c r="I54" s="170"/>
      <c r="J54" s="171"/>
      <c r="K54" s="170"/>
      <c r="L54" s="249"/>
      <c r="M54" s="249"/>
      <c r="N54" s="249"/>
    </row>
    <row r="55" spans="6:14" x14ac:dyDescent="0.4">
      <c r="F55" s="222"/>
      <c r="G55" s="222"/>
      <c r="H55" s="222"/>
      <c r="I55" s="222"/>
      <c r="J55" s="222"/>
      <c r="K55" s="222"/>
      <c r="L55" s="249"/>
      <c r="M55" s="249"/>
      <c r="N55" s="249"/>
    </row>
    <row r="56" spans="6:14" ht="15.75" customHeight="1" thickBot="1" x14ac:dyDescent="0.45">
      <c r="F56" s="438"/>
      <c r="G56" s="438"/>
      <c r="H56" s="438"/>
      <c r="I56" s="438"/>
      <c r="J56" s="438"/>
      <c r="K56" s="438"/>
      <c r="L56" s="438"/>
      <c r="M56" s="438"/>
      <c r="N56" s="438"/>
    </row>
    <row r="57" spans="6:14" x14ac:dyDescent="0.4">
      <c r="F57" s="439"/>
      <c r="G57" s="439"/>
      <c r="H57" s="439"/>
      <c r="I57" s="439"/>
      <c r="J57" s="439"/>
      <c r="K57" s="439"/>
      <c r="L57" s="439"/>
      <c r="M57" s="439"/>
      <c r="N57" s="439"/>
    </row>
    <row r="58" spans="6:14" ht="15.5" thickBot="1" x14ac:dyDescent="0.45">
      <c r="F58" s="413" t="s">
        <v>33</v>
      </c>
      <c r="G58" s="414"/>
      <c r="H58" s="414"/>
      <c r="I58" s="414"/>
      <c r="J58" s="414"/>
      <c r="K58" s="414"/>
      <c r="L58" s="414"/>
      <c r="M58" s="414"/>
      <c r="N58" s="414"/>
    </row>
    <row r="59" spans="6:14" x14ac:dyDescent="0.4">
      <c r="F59" s="415" t="s">
        <v>34</v>
      </c>
      <c r="G59" s="416"/>
      <c r="H59" s="416"/>
      <c r="I59" s="416"/>
      <c r="J59" s="416"/>
      <c r="K59" s="416"/>
      <c r="L59" s="416"/>
      <c r="M59" s="416"/>
      <c r="N59" s="416"/>
    </row>
    <row r="60" spans="6:14" ht="15.5" thickBot="1" x14ac:dyDescent="0.45">
      <c r="F60" s="426"/>
      <c r="G60" s="426"/>
      <c r="H60" s="426"/>
      <c r="I60" s="426"/>
      <c r="J60" s="426"/>
      <c r="K60" s="426"/>
      <c r="L60" s="426"/>
      <c r="M60" s="426"/>
      <c r="N60" s="426"/>
    </row>
    <row r="61" spans="6:14" x14ac:dyDescent="0.4">
      <c r="F61" s="401" t="s">
        <v>35</v>
      </c>
      <c r="G61" s="401"/>
      <c r="H61" s="401"/>
      <c r="I61" s="401"/>
      <c r="J61" s="401"/>
      <c r="K61" s="401"/>
      <c r="L61" s="401"/>
      <c r="M61" s="401"/>
      <c r="N61" s="401"/>
    </row>
    <row r="62" spans="6:14" ht="15.75" customHeight="1" x14ac:dyDescent="0.4">
      <c r="F62" s="392" t="s">
        <v>36</v>
      </c>
      <c r="G62" s="392"/>
      <c r="H62" s="392"/>
      <c r="I62" s="392"/>
      <c r="J62" s="392"/>
      <c r="K62" s="392"/>
      <c r="L62" s="392"/>
      <c r="M62" s="392"/>
      <c r="N62" s="392"/>
    </row>
    <row r="63" spans="6:14" x14ac:dyDescent="0.4">
      <c r="F63" s="401" t="s">
        <v>38</v>
      </c>
      <c r="G63" s="401"/>
      <c r="H63" s="401"/>
      <c r="I63" s="401"/>
      <c r="J63" s="401"/>
      <c r="K63" s="401"/>
      <c r="L63" s="401"/>
      <c r="M63" s="401"/>
      <c r="N63" s="401"/>
    </row>
  </sheetData>
  <sheetProtection insertRows="0"/>
  <protectedRanges>
    <protectedRange algorithmName="SHA-512" hashValue="19r0bVvPR7yZA0UiYij7Tv1CBk3noIABvFePbLhCJ4nk3L6A+Fy+RdPPS3STf+a52x4pG2PQK4FAkXK9epnlIA==" saltValue="gQC4yrLvnbJqxYZ0KSEoZA==" spinCount="100000" sqref="K43 K30 I23:J23 I28:K28 J22:K22 K23:K27 J24:J27 F22:G28" name="Government revenues"/>
    <protectedRange algorithmName="SHA-512" hashValue="19r0bVvPR7yZA0UiYij7Tv1CBk3noIABvFePbLhCJ4nk3L6A+Fy+RdPPS3STf+a52x4pG2PQK4FAkXK9epnlIA==" saltValue="gQC4yrLvnbJqxYZ0KSEoZA==" spinCount="100000" sqref="I22 I25:I26" name="Government revenues_1"/>
    <protectedRange algorithmName="SHA-512" hashValue="19r0bVvPR7yZA0UiYij7Tv1CBk3noIABvFePbLhCJ4nk3L6A+Fy+RdPPS3STf+a52x4pG2PQK4FAkXK9epnlIA==" saltValue="gQC4yrLvnbJqxYZ0KSEoZA==" spinCount="100000" sqref="I24" name="Government revenues_1_1"/>
  </protectedRanges>
  <mergeCells count="24">
    <mergeCell ref="F63:N63"/>
    <mergeCell ref="F18:K18"/>
    <mergeCell ref="F8:N8"/>
    <mergeCell ref="F9:N9"/>
    <mergeCell ref="F10:N10"/>
    <mergeCell ref="F11:N11"/>
    <mergeCell ref="F12:N12"/>
    <mergeCell ref="F13:N13"/>
    <mergeCell ref="F14:N14"/>
    <mergeCell ref="F15:N15"/>
    <mergeCell ref="M18:N18"/>
    <mergeCell ref="F56:N56"/>
    <mergeCell ref="F57:N57"/>
    <mergeCell ref="F58:N58"/>
    <mergeCell ref="F62:N62"/>
    <mergeCell ref="F59:N59"/>
    <mergeCell ref="F60:N60"/>
    <mergeCell ref="F61:N61"/>
    <mergeCell ref="F20:K20"/>
    <mergeCell ref="F16:N16"/>
    <mergeCell ref="M19:N19"/>
    <mergeCell ref="M27:N27"/>
    <mergeCell ref="M21:N21"/>
    <mergeCell ref="M22:N26"/>
  </mergeCells>
  <dataValidations count="12">
    <dataValidation type="list" allowBlank="1" showInputMessage="1" showErrorMessage="1" sqref="K43:K45" xr:uid="{D192E264-08C1-4ABF-8184-48A13724DD23}">
      <formula1>Currency_code_list</formula1>
    </dataValidation>
    <dataValidation type="textLength" allowBlank="1" showInputMessage="1" showErrorMessage="1" errorTitle="Please do not edit these cells" error="Please do not edit these cells" sqref="F36:K37 F21:H21 J21:K21" xr:uid="{040A0F63-1C12-415F-BF0F-4E009D609B75}">
      <formula1>10000</formula1>
      <formula2>50000</formula2>
    </dataValidation>
    <dataValidation allowBlank="1" showInputMessage="1" showErrorMessage="1" errorTitle="Please do not edit these cells" error="Please do not edit these cells" sqref="I21" xr:uid="{45C4F56B-DACD-4ADD-9EF3-528E1B8FF490}"/>
    <dataValidation type="whole" allowBlank="1" showInputMessage="1" showErrorMessage="1" errorTitle="Please do not edit those cells" error="Please do not edit those cells" sqref="F55:K55" xr:uid="{B41B3659-95C0-4782-8249-C45F1BA8CF71}">
      <formula1>10000</formula1>
      <formula2>50000</formula2>
    </dataValidation>
    <dataValidation type="textLength" allowBlank="1" showInputMessage="1" showErrorMessage="1" sqref="L36:N55 B7:K20 F56:N60 B56:E63 B29:H35 K29:N35 I29:J29 J31 I33:J35 O7:O55 A7:A63 L7:N28" xr:uid="{C34C43B0-4B88-4697-A1F8-6046FF94A4E3}">
      <formula1>9999999</formula1>
      <formula2>99999999</formula2>
    </dataValidation>
    <dataValidation type="textLength" allowBlank="1" showInputMessage="1" showErrorMessage="1" errorTitle="Do not edit these cells" error="Please do not edit these cells" sqref="F61:N63" xr:uid="{F2954D87-D339-415D-9481-D75E0A4DEE87}">
      <formula1>9999999</formula1>
      <formula2>99999999</formula2>
    </dataValidation>
    <dataValidation type="whole" allowBlank="1" showInputMessage="1" showErrorMessage="1" sqref="I30:J30 I32:J32" xr:uid="{89211BE3-9C99-4B00-84AC-51B5A538A063}">
      <formula1>1</formula1>
      <formula2>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26" xr:uid="{164424FE-B764-4898-80C0-354E387338D8}">
      <formula1>Revenue_stream_list</formula1>
    </dataValidation>
    <dataValidation type="list" allowBlank="1" showInputMessage="1" showErrorMessage="1" sqref="I24:I26 I22" xr:uid="{BF55A70D-CBE6-4875-B786-91FE2315D8B2}">
      <formula1>Government_entities_list</formula1>
    </dataValidation>
    <dataValidation type="list" allowBlank="1" showInputMessage="1" showErrorMessage="1" sqref="F22:F28" xr:uid="{00000000-0002-0000-0300-000003000000}">
      <formula1>GFS_list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8" xr:uid="{D5542179-2FB1-4F51-A9A0-8B4969D42E2C}"/>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28" xr:uid="{E188CC06-04C5-4523-9D0F-33E094E7A8EB}">
      <formula1>0.1</formula1>
      <formula2>0.2</formula2>
    </dataValidation>
  </dataValidations>
  <hyperlinks>
    <hyperlink ref="M19" r:id="rId1" location="r5-1" display="EITI Requirement 5.1" xr:uid="{D1298250-E9A8-4B35-9832-EB42334EC5CC}"/>
    <hyperlink ref="F20" r:id="rId2" location="r4-1" display="EITI Requirement 4.1" xr:uid="{EB616848-9320-443F-A042-28F04868856E}"/>
    <hyperlink ref="F59:J59" r:id="rId3" display="Give us your feedback or report a conflict in the data! Write to us at  data@eiti.org" xr:uid="{75CFFD54-1803-40DD-84A4-A9C2A50A545A}"/>
    <hyperlink ref="F58:J58" r:id="rId4" display="For the latest version of Summary data templates, see  https://eiti.org/summary-data-template" xr:uid="{ECA922EE-70EB-44CD-BCF7-6E5E128D70CD}"/>
    <hyperlink ref="M27:N27" r:id="rId5" display="For more guidance, please visit https://eiti.org/summary-data-template" xr:uid="{D9737CA5-4C3E-45EE-957B-235C04309CF3}"/>
  </hyperlinks>
  <pageMargins left="0.7" right="0.7" top="0.75" bottom="0.75" header="0.3" footer="0.3"/>
  <pageSetup paperSize="9" orientation="portrait" r:id="rId6"/>
  <colBreaks count="1" manualBreakCount="1">
    <brk id="12" max="1048575" man="1"/>
  </colBreaks>
  <drawing r:id="rId7"/>
  <tableParts count="1">
    <tablePart r:id="rId8"/>
  </tableParts>
  <extLst>
    <ext xmlns:x14="http://schemas.microsoft.com/office/spreadsheetml/2009/9/main" uri="{CCE6A557-97BC-4b89-ADB6-D9C93CAAB3DF}">
      <x14:dataValidations xmlns:xm="http://schemas.microsoft.com/office/excel/2006/main" count="4">
        <x14:dataValidation type="list" allowBlank="1" showInputMessage="1" showErrorMessage="1" promptTitle="Receiving government agency" prompt="Input the name of the government recipient here._x000a__x000a_Please refrain from using acronyms, and input complete name" xr:uid="{FFBD95BE-A7F0-4E90-BFD6-DA32C0F796D7}">
          <x14:formula1>
            <xm:f>'Part 3 - Reporting entities'!$B$15:$B$18</xm:f>
          </x14:formula1>
          <xm:sqref>I23 I28</xm:sqref>
        </x14:dataValidation>
        <x14:dataValidation type="list" allowBlank="1" showInputMessage="1" showErrorMessage="1" xr:uid="{00000000-0002-0000-0300-000000000000}">
          <x14:formula1>
            <xm:f>Lists!$S$2:$S$29</xm:f>
          </x14:formula1>
          <xm:sqref>B22:E28</xm:sqref>
        </x14:dataValidation>
        <x14:dataValidation type="list" allowBlank="1" showInputMessage="1" showErrorMessage="1" promptTitle="Please select sector" prompt="Please select the relevant sector from the list" xr:uid="{6D0425A3-0C8C-45E2-869B-2175D77CA88E}">
          <x14:formula1>
            <xm:f>Lists!$AA$3:$AA$9</xm:f>
          </x14:formula1>
          <xm:sqref>G22:G28</xm:sqref>
        </x14:dataValidation>
        <x14:dataValidation type="list" allowBlank="1" showInputMessage="1" showErrorMessage="1" xr:uid="{84FF5E48-7B81-4123-B271-67A5E717896F}">
          <x14:formula1>
            <xm:f>Lists!$I$11:$I$168</xm:f>
          </x14:formula1>
          <xm:sqref>K22:K28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AH293"/>
  <sheetViews>
    <sheetView showGridLines="0" topLeftCell="D1" zoomScale="40" zoomScaleNormal="40" workbookViewId="0">
      <selection activeCell="D16" sqref="D16"/>
    </sheetView>
  </sheetViews>
  <sheetFormatPr defaultColWidth="9.1796875" defaultRowHeight="14" x14ac:dyDescent="0.35"/>
  <cols>
    <col min="1" max="1" width="3.81640625" style="19" customWidth="1"/>
    <col min="2" max="2" width="0.1796875" style="19" customWidth="1"/>
    <col min="3" max="3" width="18.7265625" style="19" customWidth="1"/>
    <col min="4" max="4" width="36" style="19" bestFit="1" customWidth="1"/>
    <col min="5" max="5" width="33.26953125" style="19" bestFit="1" customWidth="1"/>
    <col min="6" max="6" width="31.54296875" style="19" bestFit="1" customWidth="1"/>
    <col min="7" max="7" width="34.26953125" style="19" bestFit="1" customWidth="1"/>
    <col min="8" max="8" width="22.81640625" style="19" bestFit="1" customWidth="1"/>
    <col min="9" max="9" width="27.1796875" style="19" bestFit="1" customWidth="1"/>
    <col min="10" max="10" width="25.81640625" style="19" bestFit="1" customWidth="1"/>
    <col min="11" max="11" width="37.26953125" style="19" bestFit="1" customWidth="1"/>
    <col min="12" max="12" width="38.54296875" style="19" bestFit="1" customWidth="1"/>
    <col min="13" max="13" width="26" style="19" bestFit="1" customWidth="1"/>
    <col min="14" max="14" width="16.7265625" style="19" bestFit="1" customWidth="1"/>
    <col min="15" max="15" width="4" style="19" customWidth="1"/>
    <col min="16" max="16" width="9.1796875" style="19"/>
    <col min="17" max="33" width="15.81640625" style="25" customWidth="1"/>
    <col min="34" max="16384" width="9.1796875" style="19"/>
  </cols>
  <sheetData>
    <row r="1" spans="2:34" x14ac:dyDescent="0.35">
      <c r="B1" s="226"/>
      <c r="C1" s="25"/>
      <c r="D1" s="25"/>
      <c r="E1" s="25"/>
      <c r="F1" s="25"/>
      <c r="G1" s="25"/>
      <c r="H1" s="25"/>
      <c r="I1" s="25"/>
      <c r="J1" s="25"/>
      <c r="K1" s="25"/>
      <c r="L1" s="226"/>
      <c r="M1" s="226"/>
      <c r="N1" s="226"/>
      <c r="O1" s="226"/>
      <c r="P1" s="226"/>
      <c r="AH1" s="226"/>
    </row>
    <row r="2" spans="2:34" s="42" customFormat="1" ht="15" x14ac:dyDescent="0.4">
      <c r="B2" s="249"/>
      <c r="C2" s="402" t="s">
        <v>342</v>
      </c>
      <c r="D2" s="402"/>
      <c r="E2" s="402"/>
      <c r="F2" s="402"/>
      <c r="G2" s="402"/>
      <c r="H2" s="402"/>
      <c r="I2" s="402"/>
      <c r="J2" s="402"/>
      <c r="K2" s="402"/>
      <c r="L2" s="402"/>
      <c r="M2" s="402"/>
      <c r="N2" s="402"/>
      <c r="O2" s="249"/>
      <c r="P2" s="249"/>
      <c r="Q2" s="253"/>
      <c r="R2" s="253"/>
      <c r="S2" s="253"/>
      <c r="T2" s="253"/>
      <c r="U2" s="253"/>
      <c r="V2" s="253"/>
      <c r="W2" s="253"/>
      <c r="X2" s="253"/>
      <c r="Y2" s="253"/>
      <c r="Z2" s="253"/>
      <c r="AA2" s="253"/>
      <c r="AB2" s="253"/>
      <c r="AC2" s="253"/>
      <c r="AD2" s="253"/>
      <c r="AE2" s="253"/>
      <c r="AF2" s="253"/>
      <c r="AG2" s="253"/>
      <c r="AH2" s="249"/>
    </row>
    <row r="3" spans="2:34" ht="21" customHeight="1" x14ac:dyDescent="0.35">
      <c r="B3" s="226"/>
      <c r="C3" s="444" t="s">
        <v>343</v>
      </c>
      <c r="D3" s="444"/>
      <c r="E3" s="444"/>
      <c r="F3" s="444"/>
      <c r="G3" s="444"/>
      <c r="H3" s="444"/>
      <c r="I3" s="444"/>
      <c r="J3" s="444"/>
      <c r="K3" s="444"/>
      <c r="L3" s="444"/>
      <c r="M3" s="444"/>
      <c r="N3" s="444"/>
      <c r="O3" s="226"/>
      <c r="P3" s="226"/>
      <c r="AH3" s="226"/>
    </row>
    <row r="4" spans="2:34" s="42" customFormat="1" ht="15.65" customHeight="1" x14ac:dyDescent="0.4">
      <c r="B4" s="249"/>
      <c r="C4" s="440" t="s">
        <v>344</v>
      </c>
      <c r="D4" s="440"/>
      <c r="E4" s="440"/>
      <c r="F4" s="440"/>
      <c r="G4" s="440"/>
      <c r="H4" s="440"/>
      <c r="I4" s="440"/>
      <c r="J4" s="440"/>
      <c r="K4" s="440"/>
      <c r="L4" s="440"/>
      <c r="M4" s="440"/>
      <c r="N4" s="440"/>
      <c r="O4" s="249"/>
      <c r="P4" s="249"/>
      <c r="Q4" s="253"/>
      <c r="R4" s="253"/>
      <c r="S4" s="253"/>
      <c r="T4" s="253"/>
      <c r="U4" s="253"/>
      <c r="V4" s="253"/>
      <c r="W4" s="253"/>
      <c r="X4" s="253"/>
      <c r="Y4" s="253"/>
      <c r="Z4" s="253"/>
      <c r="AA4" s="253"/>
      <c r="AB4" s="253"/>
      <c r="AC4" s="253"/>
      <c r="AD4" s="253"/>
      <c r="AE4" s="253"/>
      <c r="AF4" s="253"/>
      <c r="AG4" s="253"/>
      <c r="AH4" s="249"/>
    </row>
    <row r="5" spans="2:34" s="42" customFormat="1" ht="15.65" customHeight="1" x14ac:dyDescent="0.4">
      <c r="B5" s="249"/>
      <c r="C5" s="440" t="s">
        <v>345</v>
      </c>
      <c r="D5" s="440"/>
      <c r="E5" s="440"/>
      <c r="F5" s="440"/>
      <c r="G5" s="440"/>
      <c r="H5" s="440"/>
      <c r="I5" s="440"/>
      <c r="J5" s="440"/>
      <c r="K5" s="440"/>
      <c r="L5" s="440"/>
      <c r="M5" s="440"/>
      <c r="N5" s="440"/>
      <c r="O5" s="249"/>
      <c r="P5" s="249"/>
      <c r="Q5" s="253"/>
      <c r="R5" s="253"/>
      <c r="S5" s="253"/>
      <c r="T5" s="253"/>
      <c r="U5" s="253"/>
      <c r="V5" s="253"/>
      <c r="W5" s="253"/>
      <c r="X5" s="253"/>
      <c r="Y5" s="253"/>
      <c r="Z5" s="253"/>
      <c r="AA5" s="253"/>
      <c r="AB5" s="253"/>
      <c r="AC5" s="253"/>
      <c r="AD5" s="253"/>
      <c r="AE5" s="253"/>
      <c r="AF5" s="253"/>
      <c r="AG5" s="253"/>
      <c r="AH5" s="249"/>
    </row>
    <row r="6" spans="2:34" s="42" customFormat="1" ht="15.65" customHeight="1" x14ac:dyDescent="0.4">
      <c r="B6" s="249"/>
      <c r="C6" s="440" t="s">
        <v>346</v>
      </c>
      <c r="D6" s="440"/>
      <c r="E6" s="440"/>
      <c r="F6" s="440"/>
      <c r="G6" s="440"/>
      <c r="H6" s="440"/>
      <c r="I6" s="440"/>
      <c r="J6" s="440"/>
      <c r="K6" s="440"/>
      <c r="L6" s="440"/>
      <c r="M6" s="440"/>
      <c r="N6" s="440"/>
      <c r="O6" s="249"/>
      <c r="P6" s="249"/>
      <c r="Q6" s="253"/>
      <c r="R6" s="253"/>
      <c r="S6" s="253"/>
      <c r="T6" s="253"/>
      <c r="U6" s="253"/>
      <c r="V6" s="253"/>
      <c r="W6" s="253"/>
      <c r="X6" s="253"/>
      <c r="Y6" s="253"/>
      <c r="Z6" s="253"/>
      <c r="AA6" s="253"/>
      <c r="AB6" s="253"/>
      <c r="AC6" s="253"/>
      <c r="AD6" s="253"/>
      <c r="AE6" s="253"/>
      <c r="AF6" s="253"/>
      <c r="AG6" s="253"/>
      <c r="AH6" s="249"/>
    </row>
    <row r="7" spans="2:34" s="42" customFormat="1" ht="15.65" customHeight="1" x14ac:dyDescent="0.4">
      <c r="B7" s="249"/>
      <c r="C7" s="440" t="s">
        <v>347</v>
      </c>
      <c r="D7" s="440"/>
      <c r="E7" s="440"/>
      <c r="F7" s="440"/>
      <c r="G7" s="440"/>
      <c r="H7" s="440"/>
      <c r="I7" s="440"/>
      <c r="J7" s="440"/>
      <c r="K7" s="440"/>
      <c r="L7" s="440"/>
      <c r="M7" s="440"/>
      <c r="N7" s="440"/>
      <c r="O7" s="249"/>
      <c r="P7" s="249"/>
      <c r="Q7" s="253"/>
      <c r="R7" s="253"/>
      <c r="S7" s="253"/>
      <c r="T7" s="253"/>
      <c r="U7" s="253"/>
      <c r="V7" s="253"/>
      <c r="W7" s="253"/>
      <c r="X7" s="253"/>
      <c r="Y7" s="253"/>
      <c r="Z7" s="253"/>
      <c r="AA7" s="253"/>
      <c r="AB7" s="253"/>
      <c r="AC7" s="253"/>
      <c r="AD7" s="253"/>
      <c r="AE7" s="253"/>
      <c r="AF7" s="253"/>
      <c r="AG7" s="253"/>
      <c r="AH7" s="249"/>
    </row>
    <row r="8" spans="2:34" s="42" customFormat="1" ht="15.65" customHeight="1" x14ac:dyDescent="0.4">
      <c r="B8" s="249"/>
      <c r="C8" s="440" t="s">
        <v>348</v>
      </c>
      <c r="D8" s="440"/>
      <c r="E8" s="440"/>
      <c r="F8" s="440"/>
      <c r="G8" s="440"/>
      <c r="H8" s="440"/>
      <c r="I8" s="440"/>
      <c r="J8" s="440"/>
      <c r="K8" s="440"/>
      <c r="L8" s="440"/>
      <c r="M8" s="440"/>
      <c r="N8" s="440"/>
      <c r="O8" s="249"/>
      <c r="P8" s="249"/>
      <c r="Q8" s="253"/>
      <c r="R8" s="253"/>
      <c r="S8" s="253"/>
      <c r="T8" s="253"/>
      <c r="U8" s="253"/>
      <c r="V8" s="253"/>
      <c r="W8" s="253"/>
      <c r="X8" s="253"/>
      <c r="Y8" s="253"/>
      <c r="Z8" s="253"/>
      <c r="AA8" s="253"/>
      <c r="AB8" s="253"/>
      <c r="AC8" s="253"/>
      <c r="AD8" s="253"/>
      <c r="AE8" s="253"/>
      <c r="AF8" s="253"/>
      <c r="AG8" s="253"/>
      <c r="AH8" s="249"/>
    </row>
    <row r="9" spans="2:34" s="42" customFormat="1" ht="15" x14ac:dyDescent="0.4">
      <c r="B9" s="249"/>
      <c r="C9" s="417" t="s">
        <v>250</v>
      </c>
      <c r="D9" s="417"/>
      <c r="E9" s="417"/>
      <c r="F9" s="417"/>
      <c r="G9" s="417"/>
      <c r="H9" s="417"/>
      <c r="I9" s="417"/>
      <c r="J9" s="417"/>
      <c r="K9" s="417"/>
      <c r="L9" s="417"/>
      <c r="M9" s="417"/>
      <c r="N9" s="417"/>
      <c r="O9" s="249"/>
      <c r="P9" s="249"/>
      <c r="Q9" s="253"/>
      <c r="R9" s="253"/>
      <c r="S9" s="253"/>
      <c r="T9" s="253"/>
      <c r="U9" s="253"/>
      <c r="V9" s="253"/>
      <c r="W9" s="253"/>
      <c r="X9" s="253"/>
      <c r="Y9" s="253"/>
      <c r="Z9" s="253"/>
      <c r="AA9" s="253"/>
      <c r="AB9" s="253"/>
      <c r="AC9" s="253"/>
      <c r="AD9" s="253"/>
      <c r="AE9" s="253"/>
      <c r="AF9" s="253"/>
      <c r="AG9" s="253"/>
      <c r="AH9" s="249"/>
    </row>
    <row r="10" spans="2:34" x14ac:dyDescent="0.35">
      <c r="B10" s="226"/>
      <c r="C10" s="442"/>
      <c r="D10" s="442"/>
      <c r="E10" s="442"/>
      <c r="F10" s="442"/>
      <c r="G10" s="442"/>
      <c r="H10" s="442"/>
      <c r="I10" s="442"/>
      <c r="J10" s="442"/>
      <c r="K10" s="442"/>
      <c r="L10" s="442"/>
      <c r="M10" s="442"/>
      <c r="N10" s="442"/>
      <c r="O10" s="226"/>
      <c r="P10" s="226"/>
      <c r="AH10" s="226"/>
    </row>
    <row r="11" spans="2:34" ht="22.5" x14ac:dyDescent="0.35">
      <c r="B11" s="226"/>
      <c r="C11" s="419" t="s">
        <v>349</v>
      </c>
      <c r="D11" s="419"/>
      <c r="E11" s="419"/>
      <c r="F11" s="419"/>
      <c r="G11" s="419"/>
      <c r="H11" s="419"/>
      <c r="I11" s="419"/>
      <c r="J11" s="419"/>
      <c r="K11" s="419"/>
      <c r="L11" s="419"/>
      <c r="M11" s="419"/>
      <c r="N11" s="419"/>
      <c r="O11" s="226"/>
      <c r="P11" s="226"/>
      <c r="AH11" s="226"/>
    </row>
    <row r="12" spans="2:34" s="42" customFormat="1" ht="14.25" customHeight="1" x14ac:dyDescent="0.4">
      <c r="B12" s="249"/>
      <c r="C12" s="249"/>
      <c r="D12" s="249"/>
      <c r="E12" s="249"/>
      <c r="F12" s="249"/>
      <c r="G12" s="249"/>
      <c r="H12" s="249"/>
      <c r="I12" s="249"/>
      <c r="J12" s="249"/>
      <c r="K12" s="249"/>
      <c r="L12" s="249"/>
      <c r="M12" s="249"/>
      <c r="N12" s="249"/>
      <c r="O12" s="249"/>
      <c r="P12" s="249"/>
      <c r="Q12" s="253"/>
      <c r="R12" s="253"/>
      <c r="S12" s="253"/>
      <c r="T12" s="253"/>
      <c r="U12" s="253"/>
      <c r="V12" s="253"/>
      <c r="W12" s="253"/>
      <c r="X12" s="253"/>
      <c r="Y12" s="253"/>
      <c r="Z12" s="253"/>
      <c r="AA12" s="253"/>
      <c r="AB12" s="253"/>
      <c r="AC12" s="253"/>
      <c r="AD12" s="253"/>
      <c r="AE12" s="253"/>
      <c r="AF12" s="253"/>
      <c r="AG12" s="253"/>
      <c r="AH12" s="249"/>
    </row>
    <row r="13" spans="2:34" s="42" customFormat="1" ht="15.75" customHeight="1" x14ac:dyDescent="0.4">
      <c r="B13" s="427" t="s">
        <v>350</v>
      </c>
      <c r="C13" s="427"/>
      <c r="D13" s="427"/>
      <c r="E13" s="427"/>
      <c r="F13" s="427"/>
      <c r="G13" s="427"/>
      <c r="H13" s="427"/>
      <c r="I13" s="427"/>
      <c r="J13" s="427"/>
      <c r="K13" s="427"/>
      <c r="L13" s="427"/>
      <c r="M13" s="427"/>
      <c r="N13" s="427"/>
      <c r="O13" s="249"/>
      <c r="P13" s="249"/>
      <c r="Q13" s="253"/>
      <c r="R13" s="253"/>
      <c r="S13" s="253"/>
      <c r="T13" s="253"/>
      <c r="U13" s="253"/>
      <c r="V13" s="253"/>
      <c r="W13" s="253"/>
      <c r="X13" s="253"/>
      <c r="Y13" s="253"/>
      <c r="Z13" s="253"/>
      <c r="AA13" s="253"/>
      <c r="AB13" s="253"/>
      <c r="AC13" s="253"/>
      <c r="AD13" s="253"/>
      <c r="AE13" s="253"/>
      <c r="AF13" s="253"/>
      <c r="AG13" s="253"/>
      <c r="AH13" s="249"/>
    </row>
    <row r="14" spans="2:34" s="42" customFormat="1" ht="15" x14ac:dyDescent="0.4">
      <c r="B14" s="249" t="s">
        <v>270</v>
      </c>
      <c r="C14" s="249" t="s">
        <v>351</v>
      </c>
      <c r="D14" s="249" t="s">
        <v>314</v>
      </c>
      <c r="E14" s="249" t="s">
        <v>313</v>
      </c>
      <c r="F14" s="249" t="s">
        <v>352</v>
      </c>
      <c r="G14" s="249" t="s">
        <v>353</v>
      </c>
      <c r="H14" s="249" t="s">
        <v>354</v>
      </c>
      <c r="I14" s="249" t="s">
        <v>355</v>
      </c>
      <c r="J14" s="249" t="s">
        <v>315</v>
      </c>
      <c r="K14" s="249" t="s">
        <v>356</v>
      </c>
      <c r="L14" s="249" t="s">
        <v>357</v>
      </c>
      <c r="M14" s="249" t="s">
        <v>358</v>
      </c>
      <c r="N14" s="249" t="s">
        <v>359</v>
      </c>
      <c r="O14" s="249"/>
      <c r="P14" s="249"/>
      <c r="Q14" s="249"/>
      <c r="R14" s="253"/>
      <c r="S14" s="253"/>
      <c r="T14" s="253"/>
      <c r="U14" s="253"/>
      <c r="V14" s="253"/>
      <c r="W14" s="253"/>
      <c r="X14" s="253"/>
      <c r="Y14" s="253"/>
      <c r="Z14" s="253"/>
      <c r="AA14" s="253"/>
      <c r="AB14" s="253"/>
      <c r="AC14" s="253"/>
      <c r="AD14" s="253"/>
      <c r="AE14" s="253"/>
      <c r="AF14" s="253"/>
      <c r="AG14" s="253"/>
      <c r="AH14" s="253"/>
    </row>
    <row r="15" spans="2:34" s="42" customFormat="1" ht="15" x14ac:dyDescent="0.4">
      <c r="B15" s="249">
        <f>VLOOKUP(C15,Companies[],3,FALSE)</f>
        <v>914807077</v>
      </c>
      <c r="C15" s="300" t="s">
        <v>2014</v>
      </c>
      <c r="D15" s="249" t="s">
        <v>2076</v>
      </c>
      <c r="E15" s="249" t="s">
        <v>2077</v>
      </c>
      <c r="F15" s="249" t="s">
        <v>360</v>
      </c>
      <c r="G15" s="303" t="s">
        <v>360</v>
      </c>
      <c r="H15" s="249"/>
      <c r="I15" s="249" t="s">
        <v>1332</v>
      </c>
      <c r="J15" s="254">
        <v>8541048000</v>
      </c>
      <c r="K15" s="249"/>
      <c r="L15" s="249"/>
      <c r="M15" s="249" t="s">
        <v>170</v>
      </c>
      <c r="N15" s="249"/>
      <c r="O15" s="249"/>
      <c r="P15" s="386"/>
      <c r="Q15" s="249"/>
      <c r="R15" s="253"/>
      <c r="S15" s="253"/>
      <c r="T15" s="253"/>
      <c r="U15" s="253"/>
      <c r="V15" s="253"/>
      <c r="W15" s="253"/>
      <c r="X15" s="253"/>
      <c r="Y15" s="253"/>
      <c r="Z15" s="253"/>
      <c r="AA15" s="253"/>
      <c r="AB15" s="253"/>
      <c r="AC15" s="253"/>
      <c r="AD15" s="253"/>
      <c r="AE15" s="253"/>
      <c r="AF15" s="253"/>
      <c r="AG15" s="253"/>
      <c r="AH15" s="253"/>
    </row>
    <row r="16" spans="2:34" s="42" customFormat="1" ht="15" x14ac:dyDescent="0.4">
      <c r="B16" s="249">
        <f>VLOOKUP(C16,Companies[],3,FALSE)</f>
        <v>914807077</v>
      </c>
      <c r="C16" s="300" t="str">
        <f>+C15</f>
        <v>A/S Norske Shell</v>
      </c>
      <c r="D16" s="333" t="s">
        <v>2094</v>
      </c>
      <c r="E16" s="249" t="s">
        <v>2078</v>
      </c>
      <c r="F16" s="303" t="s">
        <v>360</v>
      </c>
      <c r="G16" s="303" t="s">
        <v>360</v>
      </c>
      <c r="H16" s="249"/>
      <c r="I16" s="303" t="s">
        <v>1332</v>
      </c>
      <c r="J16" s="254">
        <v>0</v>
      </c>
      <c r="K16" s="249"/>
      <c r="L16" s="249"/>
      <c r="M16" s="249" t="s">
        <v>170</v>
      </c>
      <c r="N16" s="249"/>
      <c r="O16" s="249"/>
      <c r="P16" s="386"/>
      <c r="Q16" s="387"/>
      <c r="R16" s="253"/>
      <c r="S16" s="253"/>
      <c r="T16" s="253"/>
      <c r="U16" s="253"/>
      <c r="V16" s="253"/>
      <c r="W16" s="253"/>
      <c r="X16" s="253"/>
      <c r="Y16" s="253"/>
      <c r="Z16" s="253"/>
      <c r="AA16" s="253"/>
      <c r="AB16" s="253"/>
      <c r="AC16" s="253"/>
      <c r="AD16" s="253"/>
      <c r="AE16" s="253"/>
      <c r="AF16" s="253"/>
      <c r="AG16" s="253"/>
      <c r="AH16" s="253"/>
    </row>
    <row r="17" spans="2:34" s="42" customFormat="1" ht="15" x14ac:dyDescent="0.4">
      <c r="B17" s="249">
        <f>VLOOKUP(C17,Companies[],3,FALSE)</f>
        <v>914807077</v>
      </c>
      <c r="C17" s="300" t="str">
        <f t="shared" ref="C17:C80" si="0">+C16</f>
        <v>A/S Norske Shell</v>
      </c>
      <c r="D17" s="249" t="s">
        <v>2079</v>
      </c>
      <c r="E17" s="249" t="s">
        <v>2080</v>
      </c>
      <c r="F17" s="303" t="s">
        <v>360</v>
      </c>
      <c r="G17" s="303" t="s">
        <v>360</v>
      </c>
      <c r="H17" s="249"/>
      <c r="I17" s="303" t="s">
        <v>1332</v>
      </c>
      <c r="J17" s="254">
        <v>31855000</v>
      </c>
      <c r="K17" s="249"/>
      <c r="L17" s="249"/>
      <c r="M17" s="249" t="s">
        <v>170</v>
      </c>
      <c r="N17" s="249"/>
      <c r="O17" s="249"/>
      <c r="P17" s="386"/>
      <c r="Q17" s="387"/>
      <c r="R17" s="253"/>
      <c r="S17" s="253"/>
      <c r="T17" s="253"/>
      <c r="U17" s="253"/>
      <c r="V17" s="253"/>
      <c r="W17" s="253"/>
      <c r="X17" s="253"/>
      <c r="Y17" s="253"/>
      <c r="Z17" s="253"/>
      <c r="AA17" s="253"/>
      <c r="AB17" s="253"/>
      <c r="AC17" s="253"/>
      <c r="AD17" s="253"/>
      <c r="AE17" s="253"/>
      <c r="AF17" s="253"/>
      <c r="AG17" s="253"/>
      <c r="AH17" s="253"/>
    </row>
    <row r="18" spans="2:34" s="42" customFormat="1" ht="15" x14ac:dyDescent="0.4">
      <c r="B18" s="249">
        <f>VLOOKUP(C18,Companies[],3,FALSE)</f>
        <v>914807077</v>
      </c>
      <c r="C18" s="300" t="str">
        <f t="shared" si="0"/>
        <v>A/S Norske Shell</v>
      </c>
      <c r="D18" s="249" t="s">
        <v>2076</v>
      </c>
      <c r="E18" s="249" t="s">
        <v>2081</v>
      </c>
      <c r="F18" s="303" t="s">
        <v>360</v>
      </c>
      <c r="G18" s="303" t="s">
        <v>360</v>
      </c>
      <c r="H18" s="249"/>
      <c r="I18" s="303" t="s">
        <v>1332</v>
      </c>
      <c r="J18" s="254">
        <v>118976000</v>
      </c>
      <c r="K18" s="249"/>
      <c r="L18" s="249"/>
      <c r="M18" s="249" t="s">
        <v>170</v>
      </c>
      <c r="N18" s="249"/>
      <c r="O18" s="249"/>
      <c r="P18" s="386"/>
      <c r="Q18" s="387"/>
      <c r="R18" s="253"/>
      <c r="S18" s="253"/>
      <c r="T18" s="253"/>
      <c r="U18" s="253"/>
      <c r="V18" s="253"/>
      <c r="W18" s="253"/>
      <c r="X18" s="253"/>
      <c r="Y18" s="253"/>
      <c r="Z18" s="253"/>
      <c r="AA18" s="253"/>
      <c r="AB18" s="253"/>
      <c r="AC18" s="253"/>
      <c r="AD18" s="253"/>
      <c r="AE18" s="253"/>
      <c r="AF18" s="253"/>
      <c r="AG18" s="253"/>
      <c r="AH18" s="253"/>
    </row>
    <row r="19" spans="2:34" s="42" customFormat="1" ht="15" x14ac:dyDescent="0.4">
      <c r="B19" s="249">
        <f>VLOOKUP(C19,Companies[],3,FALSE)</f>
        <v>930459321</v>
      </c>
      <c r="C19" s="300" t="s">
        <v>2015</v>
      </c>
      <c r="D19" s="249" t="s">
        <v>2076</v>
      </c>
      <c r="E19" s="249" t="s">
        <v>2077</v>
      </c>
      <c r="F19" s="303" t="s">
        <v>360</v>
      </c>
      <c r="G19" s="303" t="s">
        <v>360</v>
      </c>
      <c r="H19" s="249"/>
      <c r="I19" s="303" t="s">
        <v>1332</v>
      </c>
      <c r="J19" s="254">
        <v>-13071849000</v>
      </c>
      <c r="K19" s="249"/>
      <c r="L19" s="249"/>
      <c r="M19" s="249" t="s">
        <v>170</v>
      </c>
      <c r="N19" s="249"/>
      <c r="O19" s="249"/>
      <c r="P19" s="386"/>
      <c r="Q19" s="387"/>
      <c r="R19" s="253"/>
      <c r="S19" s="253"/>
      <c r="T19" s="253"/>
      <c r="U19" s="253"/>
      <c r="V19" s="253"/>
      <c r="W19" s="253"/>
      <c r="X19" s="253"/>
      <c r="Y19" s="253"/>
      <c r="Z19" s="253"/>
      <c r="AA19" s="253"/>
      <c r="AB19" s="253"/>
      <c r="AC19" s="253"/>
      <c r="AD19" s="253"/>
      <c r="AE19" s="253"/>
      <c r="AF19" s="253"/>
      <c r="AG19" s="253"/>
      <c r="AH19" s="253"/>
    </row>
    <row r="20" spans="2:34" s="42" customFormat="1" ht="15" x14ac:dyDescent="0.4">
      <c r="B20" s="249">
        <f>VLOOKUP(C20,Companies[],3,FALSE)</f>
        <v>930459321</v>
      </c>
      <c r="C20" s="300" t="str">
        <f t="shared" si="0"/>
        <v>Aker BP AS</v>
      </c>
      <c r="D20" s="334" t="s">
        <v>2094</v>
      </c>
      <c r="E20" s="249" t="s">
        <v>2078</v>
      </c>
      <c r="F20" s="303" t="s">
        <v>360</v>
      </c>
      <c r="G20" s="303" t="s">
        <v>360</v>
      </c>
      <c r="H20" s="249"/>
      <c r="I20" s="303" t="s">
        <v>1332</v>
      </c>
      <c r="J20" s="254">
        <v>0</v>
      </c>
      <c r="K20" s="249"/>
      <c r="L20" s="249"/>
      <c r="M20" s="249" t="s">
        <v>170</v>
      </c>
      <c r="N20" s="249"/>
      <c r="O20" s="249"/>
      <c r="P20" s="386"/>
      <c r="Q20" s="387"/>
      <c r="R20" s="253"/>
      <c r="S20" s="253"/>
      <c r="T20" s="253"/>
      <c r="U20" s="253"/>
      <c r="V20" s="253"/>
      <c r="W20" s="253"/>
      <c r="X20" s="253"/>
      <c r="Y20" s="253"/>
      <c r="Z20" s="253"/>
      <c r="AA20" s="253"/>
      <c r="AB20" s="253"/>
      <c r="AC20" s="253"/>
      <c r="AD20" s="253"/>
      <c r="AE20" s="253"/>
      <c r="AF20" s="253"/>
      <c r="AG20" s="253"/>
      <c r="AH20" s="253"/>
    </row>
    <row r="21" spans="2:34" s="42" customFormat="1" ht="15" x14ac:dyDescent="0.4">
      <c r="B21" s="249">
        <f>VLOOKUP(C21,Companies[],3,FALSE)</f>
        <v>930459321</v>
      </c>
      <c r="C21" s="300" t="str">
        <f t="shared" si="0"/>
        <v>Aker BP AS</v>
      </c>
      <c r="D21" s="249" t="s">
        <v>2079</v>
      </c>
      <c r="E21" s="249" t="s">
        <v>2080</v>
      </c>
      <c r="F21" s="303" t="s">
        <v>360</v>
      </c>
      <c r="G21" s="303" t="s">
        <v>360</v>
      </c>
      <c r="H21" s="249"/>
      <c r="I21" s="303" t="s">
        <v>1332</v>
      </c>
      <c r="J21" s="254">
        <v>0</v>
      </c>
      <c r="K21" s="249"/>
      <c r="L21" s="249"/>
      <c r="M21" s="249" t="s">
        <v>170</v>
      </c>
      <c r="N21" s="249"/>
      <c r="O21" s="249"/>
      <c r="P21" s="386"/>
      <c r="Q21" s="387"/>
      <c r="R21" s="253"/>
      <c r="S21" s="253"/>
      <c r="T21" s="253"/>
      <c r="U21" s="253"/>
      <c r="V21" s="253"/>
      <c r="W21" s="253"/>
      <c r="X21" s="253"/>
      <c r="Y21" s="253"/>
      <c r="Z21" s="253"/>
      <c r="AA21" s="253"/>
      <c r="AB21" s="253"/>
      <c r="AC21" s="253"/>
      <c r="AD21" s="253"/>
      <c r="AE21" s="253"/>
      <c r="AF21" s="253"/>
      <c r="AG21" s="253"/>
      <c r="AH21" s="253"/>
    </row>
    <row r="22" spans="2:34" s="42" customFormat="1" ht="15" x14ac:dyDescent="0.4">
      <c r="B22" s="249">
        <f>VLOOKUP(C22,Companies[],3,FALSE)</f>
        <v>930459321</v>
      </c>
      <c r="C22" s="300" t="str">
        <f t="shared" si="0"/>
        <v>Aker BP AS</v>
      </c>
      <c r="D22" s="249" t="s">
        <v>2076</v>
      </c>
      <c r="E22" s="249" t="s">
        <v>2081</v>
      </c>
      <c r="F22" s="303" t="s">
        <v>360</v>
      </c>
      <c r="G22" s="303" t="s">
        <v>360</v>
      </c>
      <c r="H22" s="249"/>
      <c r="I22" s="303" t="s">
        <v>1332</v>
      </c>
      <c r="J22" s="254">
        <v>0</v>
      </c>
      <c r="K22" s="249"/>
      <c r="L22" s="249"/>
      <c r="M22" s="249" t="s">
        <v>170</v>
      </c>
      <c r="N22" s="249"/>
      <c r="O22" s="249"/>
      <c r="P22" s="386"/>
      <c r="Q22" s="387"/>
      <c r="R22" s="253"/>
      <c r="S22" s="253"/>
      <c r="T22" s="253"/>
      <c r="U22" s="253"/>
      <c r="V22" s="253"/>
      <c r="W22" s="253"/>
      <c r="X22" s="253"/>
      <c r="Y22" s="253"/>
      <c r="Z22" s="253"/>
      <c r="AA22" s="253"/>
      <c r="AB22" s="253"/>
      <c r="AC22" s="253"/>
      <c r="AD22" s="253"/>
      <c r="AE22" s="253"/>
      <c r="AF22" s="253"/>
      <c r="AG22" s="253"/>
      <c r="AH22" s="253"/>
    </row>
    <row r="23" spans="2:34" s="42" customFormat="1" ht="15" x14ac:dyDescent="0.4">
      <c r="B23" s="249">
        <f>VLOOKUP(C23,Companies[],3,FALSE)</f>
        <v>989795848</v>
      </c>
      <c r="C23" s="300" t="s">
        <v>2016</v>
      </c>
      <c r="D23" s="249" t="s">
        <v>2076</v>
      </c>
      <c r="E23" s="249" t="s">
        <v>2077</v>
      </c>
      <c r="F23" s="303" t="s">
        <v>360</v>
      </c>
      <c r="G23" s="303" t="s">
        <v>360</v>
      </c>
      <c r="H23" s="249"/>
      <c r="I23" s="303" t="s">
        <v>1332</v>
      </c>
      <c r="J23" s="254">
        <v>4959823000</v>
      </c>
      <c r="K23" s="249"/>
      <c r="L23" s="249"/>
      <c r="M23" s="249" t="s">
        <v>170</v>
      </c>
      <c r="N23" s="249"/>
      <c r="O23" s="249"/>
      <c r="P23" s="386"/>
      <c r="Q23" s="387"/>
      <c r="R23" s="253"/>
      <c r="S23" s="253"/>
      <c r="T23" s="253"/>
      <c r="U23" s="253"/>
      <c r="V23" s="253"/>
      <c r="W23" s="253"/>
      <c r="X23" s="253"/>
      <c r="Y23" s="253"/>
      <c r="Z23" s="253"/>
      <c r="AA23" s="253"/>
      <c r="AB23" s="253"/>
      <c r="AC23" s="253"/>
      <c r="AD23" s="253"/>
      <c r="AE23" s="253"/>
      <c r="AF23" s="253"/>
      <c r="AG23" s="253"/>
      <c r="AH23" s="253"/>
    </row>
    <row r="24" spans="2:34" s="42" customFormat="1" ht="15" x14ac:dyDescent="0.4">
      <c r="B24" s="249">
        <f>VLOOKUP(C24,Companies[],3,FALSE)</f>
        <v>989795848</v>
      </c>
      <c r="C24" s="300" t="str">
        <f t="shared" si="0"/>
        <v>Aker BP ASA</v>
      </c>
      <c r="D24" s="335" t="s">
        <v>2094</v>
      </c>
      <c r="E24" s="249" t="s">
        <v>2078</v>
      </c>
      <c r="F24" s="303" t="s">
        <v>360</v>
      </c>
      <c r="G24" s="303" t="s">
        <v>360</v>
      </c>
      <c r="H24" s="249"/>
      <c r="I24" s="303" t="s">
        <v>1332</v>
      </c>
      <c r="J24" s="254">
        <v>0</v>
      </c>
      <c r="K24" s="249"/>
      <c r="L24" s="249"/>
      <c r="M24" s="249" t="s">
        <v>170</v>
      </c>
      <c r="N24" s="249"/>
      <c r="O24" s="249"/>
      <c r="P24" s="386"/>
      <c r="Q24" s="387"/>
      <c r="R24" s="253"/>
      <c r="S24" s="253"/>
      <c r="T24" s="253"/>
      <c r="U24" s="253"/>
      <c r="V24" s="253"/>
      <c r="W24" s="253"/>
      <c r="X24" s="253"/>
      <c r="Y24" s="253"/>
      <c r="Z24" s="253"/>
      <c r="AA24" s="253"/>
      <c r="AB24" s="253"/>
      <c r="AC24" s="253"/>
      <c r="AD24" s="253"/>
      <c r="AE24" s="253"/>
      <c r="AF24" s="253"/>
      <c r="AG24" s="253"/>
      <c r="AH24" s="253"/>
    </row>
    <row r="25" spans="2:34" s="42" customFormat="1" ht="15" x14ac:dyDescent="0.4">
      <c r="B25" s="249">
        <f>VLOOKUP(C25,Companies[],3,FALSE)</f>
        <v>989795848</v>
      </c>
      <c r="C25" s="300" t="str">
        <f t="shared" si="0"/>
        <v>Aker BP ASA</v>
      </c>
      <c r="D25" s="249" t="s">
        <v>2079</v>
      </c>
      <c r="E25" s="249" t="s">
        <v>2080</v>
      </c>
      <c r="F25" s="303" t="s">
        <v>360</v>
      </c>
      <c r="G25" s="303" t="s">
        <v>360</v>
      </c>
      <c r="H25" s="249"/>
      <c r="I25" s="303" t="s">
        <v>1332</v>
      </c>
      <c r="J25" s="254">
        <v>124505000</v>
      </c>
      <c r="K25" s="249"/>
      <c r="L25" s="249"/>
      <c r="M25" s="249" t="s">
        <v>170</v>
      </c>
      <c r="N25" s="249"/>
      <c r="O25" s="249"/>
      <c r="P25" s="386"/>
      <c r="Q25" s="387"/>
      <c r="R25" s="253"/>
      <c r="S25" s="253"/>
      <c r="T25" s="253"/>
      <c r="U25" s="253"/>
      <c r="V25" s="253"/>
      <c r="W25" s="253"/>
      <c r="X25" s="253"/>
      <c r="Y25" s="253"/>
      <c r="Z25" s="253"/>
      <c r="AA25" s="253"/>
      <c r="AB25" s="253"/>
      <c r="AC25" s="253"/>
      <c r="AD25" s="253"/>
      <c r="AE25" s="253"/>
      <c r="AF25" s="253"/>
      <c r="AG25" s="253"/>
      <c r="AH25" s="253"/>
    </row>
    <row r="26" spans="2:34" s="42" customFormat="1" ht="15" x14ac:dyDescent="0.4">
      <c r="B26" s="249">
        <f>VLOOKUP(C26,Companies[],3,FALSE)</f>
        <v>989795848</v>
      </c>
      <c r="C26" s="300" t="str">
        <f t="shared" si="0"/>
        <v>Aker BP ASA</v>
      </c>
      <c r="D26" s="249" t="s">
        <v>2076</v>
      </c>
      <c r="E26" s="249" t="s">
        <v>2081</v>
      </c>
      <c r="F26" s="303" t="s">
        <v>360</v>
      </c>
      <c r="G26" s="303" t="s">
        <v>360</v>
      </c>
      <c r="H26" s="249"/>
      <c r="I26" s="303" t="s">
        <v>1332</v>
      </c>
      <c r="J26" s="254">
        <v>372069000</v>
      </c>
      <c r="K26" s="249"/>
      <c r="L26" s="249"/>
      <c r="M26" s="249" t="s">
        <v>170</v>
      </c>
      <c r="N26" s="249"/>
      <c r="O26" s="249"/>
      <c r="P26" s="386"/>
      <c r="Q26" s="387"/>
      <c r="R26" s="253"/>
      <c r="S26" s="253"/>
      <c r="T26" s="253"/>
      <c r="U26" s="253"/>
      <c r="V26" s="253"/>
      <c r="W26" s="253"/>
      <c r="X26" s="253"/>
      <c r="Y26" s="253"/>
      <c r="Z26" s="253"/>
      <c r="AA26" s="253"/>
      <c r="AB26" s="253"/>
      <c r="AC26" s="253"/>
      <c r="AD26" s="253"/>
      <c r="AE26" s="253"/>
      <c r="AF26" s="253"/>
      <c r="AG26" s="253"/>
      <c r="AH26" s="253"/>
    </row>
    <row r="27" spans="2:34" s="42" customFormat="1" ht="15" x14ac:dyDescent="0.4">
      <c r="B27" s="249">
        <f>VLOOKUP(C27,Companies[],3,FALSE)</f>
        <v>913776712</v>
      </c>
      <c r="C27" s="300" t="s">
        <v>2017</v>
      </c>
      <c r="D27" s="249" t="s">
        <v>2076</v>
      </c>
      <c r="E27" s="249" t="s">
        <v>2077</v>
      </c>
      <c r="F27" s="303" t="s">
        <v>360</v>
      </c>
      <c r="G27" s="303" t="s">
        <v>360</v>
      </c>
      <c r="H27" s="249"/>
      <c r="I27" s="303" t="s">
        <v>1332</v>
      </c>
      <c r="J27" s="254">
        <v>-465480000</v>
      </c>
      <c r="K27" s="249"/>
      <c r="L27" s="249"/>
      <c r="M27" s="249" t="s">
        <v>170</v>
      </c>
      <c r="N27" s="249"/>
      <c r="O27" s="249"/>
      <c r="P27" s="386"/>
      <c r="Q27" s="387"/>
      <c r="R27" s="253"/>
      <c r="S27" s="253"/>
      <c r="T27" s="253"/>
      <c r="U27" s="253"/>
      <c r="V27" s="253"/>
      <c r="W27" s="253"/>
      <c r="X27" s="253"/>
      <c r="Y27" s="253"/>
      <c r="Z27" s="253"/>
      <c r="AA27" s="253"/>
      <c r="AB27" s="253"/>
      <c r="AC27" s="253"/>
      <c r="AD27" s="253"/>
      <c r="AE27" s="253"/>
      <c r="AF27" s="253"/>
      <c r="AG27" s="253"/>
      <c r="AH27" s="253"/>
    </row>
    <row r="28" spans="2:34" s="42" customFormat="1" ht="15" x14ac:dyDescent="0.4">
      <c r="B28" s="249">
        <f>VLOOKUP(C28,Companies[],3,FALSE)</f>
        <v>913776712</v>
      </c>
      <c r="C28" s="300" t="str">
        <f t="shared" si="0"/>
        <v>CapeOmega AS</v>
      </c>
      <c r="D28" s="336" t="s">
        <v>2094</v>
      </c>
      <c r="E28" s="249" t="s">
        <v>2078</v>
      </c>
      <c r="F28" s="303" t="s">
        <v>360</v>
      </c>
      <c r="G28" s="303" t="s">
        <v>360</v>
      </c>
      <c r="H28" s="249"/>
      <c r="I28" s="303" t="s">
        <v>1332</v>
      </c>
      <c r="J28" s="254">
        <v>0</v>
      </c>
      <c r="K28" s="249"/>
      <c r="L28" s="249"/>
      <c r="M28" s="249" t="s">
        <v>170</v>
      </c>
      <c r="N28" s="249"/>
      <c r="O28" s="249"/>
      <c r="P28" s="386"/>
      <c r="Q28" s="387"/>
      <c r="R28" s="253"/>
      <c r="S28" s="253"/>
      <c r="T28" s="253"/>
      <c r="U28" s="253"/>
      <c r="V28" s="253"/>
      <c r="W28" s="253"/>
      <c r="X28" s="253"/>
      <c r="Y28" s="253"/>
      <c r="Z28" s="253"/>
      <c r="AA28" s="253"/>
      <c r="AB28" s="253"/>
      <c r="AC28" s="253"/>
      <c r="AD28" s="253"/>
      <c r="AE28" s="253"/>
      <c r="AF28" s="253"/>
      <c r="AG28" s="253"/>
      <c r="AH28" s="253"/>
    </row>
    <row r="29" spans="2:34" s="42" customFormat="1" ht="15" x14ac:dyDescent="0.4">
      <c r="B29" s="249">
        <f>VLOOKUP(C29,Companies[],3,FALSE)</f>
        <v>913776712</v>
      </c>
      <c r="C29" s="300" t="str">
        <f t="shared" si="0"/>
        <v>CapeOmega AS</v>
      </c>
      <c r="D29" s="249" t="s">
        <v>2079</v>
      </c>
      <c r="E29" s="249" t="s">
        <v>2080</v>
      </c>
      <c r="F29" s="303" t="s">
        <v>360</v>
      </c>
      <c r="G29" s="303" t="s">
        <v>360</v>
      </c>
      <c r="H29" s="249"/>
      <c r="I29" s="303" t="s">
        <v>1332</v>
      </c>
      <c r="J29" s="254">
        <v>0</v>
      </c>
      <c r="K29" s="249"/>
      <c r="L29" s="249"/>
      <c r="M29" s="249" t="s">
        <v>170</v>
      </c>
      <c r="N29" s="249"/>
      <c r="O29" s="249"/>
      <c r="P29" s="386"/>
      <c r="Q29" s="387"/>
      <c r="R29" s="253"/>
      <c r="S29" s="253"/>
      <c r="T29" s="253"/>
      <c r="U29" s="253"/>
      <c r="V29" s="253"/>
      <c r="W29" s="253"/>
      <c r="X29" s="253"/>
      <c r="Y29" s="253"/>
      <c r="Z29" s="253"/>
      <c r="AA29" s="253"/>
      <c r="AB29" s="253"/>
      <c r="AC29" s="253"/>
      <c r="AD29" s="253"/>
      <c r="AE29" s="253"/>
      <c r="AF29" s="253"/>
      <c r="AG29" s="253"/>
      <c r="AH29" s="253"/>
    </row>
    <row r="30" spans="2:34" s="42" customFormat="1" ht="15" x14ac:dyDescent="0.4">
      <c r="B30" s="249">
        <f>VLOOKUP(C30,Companies[],3,FALSE)</f>
        <v>913776712</v>
      </c>
      <c r="C30" s="300" t="str">
        <f t="shared" si="0"/>
        <v>CapeOmega AS</v>
      </c>
      <c r="D30" s="249" t="s">
        <v>2076</v>
      </c>
      <c r="E30" s="249" t="s">
        <v>2081</v>
      </c>
      <c r="F30" s="303" t="s">
        <v>360</v>
      </c>
      <c r="G30" s="303" t="s">
        <v>360</v>
      </c>
      <c r="H30" s="249"/>
      <c r="I30" s="303" t="s">
        <v>1332</v>
      </c>
      <c r="J30" s="254">
        <v>0</v>
      </c>
      <c r="K30" s="249"/>
      <c r="L30" s="249"/>
      <c r="M30" s="249" t="s">
        <v>170</v>
      </c>
      <c r="N30" s="249"/>
      <c r="O30" s="249"/>
      <c r="P30" s="386"/>
      <c r="Q30" s="387"/>
      <c r="R30" s="253"/>
      <c r="S30" s="253"/>
      <c r="T30" s="253"/>
      <c r="U30" s="253"/>
      <c r="V30" s="253"/>
      <c r="W30" s="253"/>
      <c r="X30" s="253"/>
      <c r="Y30" s="253"/>
      <c r="Z30" s="253"/>
      <c r="AA30" s="253"/>
      <c r="AB30" s="253"/>
      <c r="AC30" s="253"/>
      <c r="AD30" s="253"/>
      <c r="AE30" s="253"/>
      <c r="AF30" s="253"/>
      <c r="AG30" s="253"/>
      <c r="AH30" s="253"/>
    </row>
    <row r="31" spans="2:34" s="42" customFormat="1" ht="15" x14ac:dyDescent="0.4">
      <c r="B31" s="303">
        <f>VLOOKUP(C31,Companies[],3,FALSE)</f>
        <v>994434403</v>
      </c>
      <c r="C31" s="300" t="s">
        <v>2018</v>
      </c>
      <c r="D31" s="303" t="s">
        <v>2076</v>
      </c>
      <c r="E31" s="303" t="s">
        <v>2077</v>
      </c>
      <c r="F31" s="303" t="s">
        <v>360</v>
      </c>
      <c r="G31" s="303" t="s">
        <v>360</v>
      </c>
      <c r="H31" s="303"/>
      <c r="I31" s="303" t="s">
        <v>1332</v>
      </c>
      <c r="J31" s="254">
        <v>-316941000</v>
      </c>
      <c r="K31" s="303"/>
      <c r="L31" s="303"/>
      <c r="M31" s="303"/>
      <c r="N31" s="303"/>
      <c r="O31" s="303"/>
      <c r="P31" s="386"/>
      <c r="Q31" s="387"/>
      <c r="R31" s="305"/>
      <c r="S31" s="305"/>
      <c r="T31" s="305"/>
      <c r="U31" s="305"/>
      <c r="V31" s="305"/>
      <c r="W31" s="305"/>
      <c r="X31" s="305"/>
      <c r="Y31" s="305"/>
      <c r="Z31" s="305"/>
      <c r="AA31" s="305"/>
      <c r="AB31" s="305"/>
      <c r="AC31" s="305"/>
      <c r="AD31" s="305"/>
      <c r="AE31" s="305"/>
      <c r="AF31" s="305"/>
      <c r="AG31" s="305"/>
      <c r="AH31" s="305"/>
    </row>
    <row r="32" spans="2:34" s="42" customFormat="1" ht="15" x14ac:dyDescent="0.4">
      <c r="B32" s="303">
        <f>VLOOKUP(C32,Companies[],3,FALSE)</f>
        <v>994434403</v>
      </c>
      <c r="C32" s="300" t="str">
        <f t="shared" si="0"/>
        <v>Capricorn Norge AS</v>
      </c>
      <c r="D32" s="337" t="s">
        <v>2094</v>
      </c>
      <c r="E32" s="303" t="s">
        <v>2078</v>
      </c>
      <c r="F32" s="303" t="s">
        <v>360</v>
      </c>
      <c r="G32" s="303" t="s">
        <v>360</v>
      </c>
      <c r="H32" s="303"/>
      <c r="I32" s="303" t="s">
        <v>1332</v>
      </c>
      <c r="J32" s="254">
        <v>0</v>
      </c>
      <c r="K32" s="303"/>
      <c r="L32" s="303"/>
      <c r="M32" s="303"/>
      <c r="N32" s="303"/>
      <c r="O32" s="303"/>
      <c r="P32" s="386"/>
      <c r="Q32" s="387"/>
      <c r="R32" s="305"/>
      <c r="S32" s="305"/>
      <c r="T32" s="305"/>
      <c r="U32" s="305"/>
      <c r="V32" s="305"/>
      <c r="W32" s="305"/>
      <c r="X32" s="305"/>
      <c r="Y32" s="305"/>
      <c r="Z32" s="305"/>
      <c r="AA32" s="305"/>
      <c r="AB32" s="305"/>
      <c r="AC32" s="305"/>
      <c r="AD32" s="305"/>
      <c r="AE32" s="305"/>
      <c r="AF32" s="305"/>
      <c r="AG32" s="305"/>
      <c r="AH32" s="305"/>
    </row>
    <row r="33" spans="2:34" s="42" customFormat="1" ht="15" x14ac:dyDescent="0.4">
      <c r="B33" s="303">
        <f>VLOOKUP(C33,Companies[],3,FALSE)</f>
        <v>994434403</v>
      </c>
      <c r="C33" s="300" t="str">
        <f t="shared" si="0"/>
        <v>Capricorn Norge AS</v>
      </c>
      <c r="D33" s="303" t="s">
        <v>2079</v>
      </c>
      <c r="E33" s="303" t="s">
        <v>2080</v>
      </c>
      <c r="F33" s="303" t="s">
        <v>360</v>
      </c>
      <c r="G33" s="303" t="s">
        <v>360</v>
      </c>
      <c r="H33" s="303"/>
      <c r="I33" s="303" t="s">
        <v>1332</v>
      </c>
      <c r="J33" s="254">
        <v>0</v>
      </c>
      <c r="K33" s="303"/>
      <c r="L33" s="303"/>
      <c r="M33" s="303"/>
      <c r="N33" s="303"/>
      <c r="O33" s="303"/>
      <c r="P33" s="386"/>
      <c r="Q33" s="387"/>
      <c r="R33" s="305"/>
      <c r="S33" s="305"/>
      <c r="T33" s="305"/>
      <c r="U33" s="305"/>
      <c r="V33" s="305"/>
      <c r="W33" s="305"/>
      <c r="X33" s="305"/>
      <c r="Y33" s="305"/>
      <c r="Z33" s="305"/>
      <c r="AA33" s="305"/>
      <c r="AB33" s="305"/>
      <c r="AC33" s="305"/>
      <c r="AD33" s="305"/>
      <c r="AE33" s="305"/>
      <c r="AF33" s="305"/>
      <c r="AG33" s="305"/>
      <c r="AH33" s="305"/>
    </row>
    <row r="34" spans="2:34" s="42" customFormat="1" ht="15" x14ac:dyDescent="0.4">
      <c r="B34" s="303">
        <f>VLOOKUP(C34,Companies[],3,FALSE)</f>
        <v>994434403</v>
      </c>
      <c r="C34" s="300" t="str">
        <f t="shared" si="0"/>
        <v>Capricorn Norge AS</v>
      </c>
      <c r="D34" s="303" t="s">
        <v>2076</v>
      </c>
      <c r="E34" s="303" t="s">
        <v>2081</v>
      </c>
      <c r="F34" s="303" t="s">
        <v>360</v>
      </c>
      <c r="G34" s="303" t="s">
        <v>360</v>
      </c>
      <c r="H34" s="303"/>
      <c r="I34" s="303" t="s">
        <v>1332</v>
      </c>
      <c r="J34" s="254">
        <v>0</v>
      </c>
      <c r="K34" s="303"/>
      <c r="L34" s="303"/>
      <c r="M34" s="303"/>
      <c r="N34" s="303"/>
      <c r="O34" s="303"/>
      <c r="P34" s="386"/>
      <c r="Q34" s="387"/>
      <c r="R34" s="305"/>
      <c r="S34" s="305"/>
      <c r="T34" s="305"/>
      <c r="U34" s="305"/>
      <c r="V34" s="305"/>
      <c r="W34" s="305"/>
      <c r="X34" s="305"/>
      <c r="Y34" s="305"/>
      <c r="Z34" s="305"/>
      <c r="AA34" s="305"/>
      <c r="AB34" s="305"/>
      <c r="AC34" s="305"/>
      <c r="AD34" s="305"/>
      <c r="AE34" s="305"/>
      <c r="AF34" s="305"/>
      <c r="AG34" s="305"/>
      <c r="AH34" s="305"/>
    </row>
    <row r="35" spans="2:34" s="42" customFormat="1" ht="15" x14ac:dyDescent="0.4">
      <c r="B35" s="303">
        <f>VLOOKUP(C35,Companies[],3,FALSE)</f>
        <v>990089655</v>
      </c>
      <c r="C35" s="300" t="s">
        <v>2019</v>
      </c>
      <c r="D35" s="303" t="s">
        <v>2076</v>
      </c>
      <c r="E35" s="303" t="s">
        <v>2077</v>
      </c>
      <c r="F35" s="303" t="s">
        <v>360</v>
      </c>
      <c r="G35" s="303" t="s">
        <v>360</v>
      </c>
      <c r="H35" s="303"/>
      <c r="I35" s="303" t="s">
        <v>1332</v>
      </c>
      <c r="J35" s="254">
        <v>0</v>
      </c>
      <c r="K35" s="303"/>
      <c r="L35" s="303"/>
      <c r="M35" s="303"/>
      <c r="N35" s="303"/>
      <c r="O35" s="303"/>
      <c r="P35" s="386"/>
      <c r="Q35" s="387"/>
      <c r="R35" s="305"/>
      <c r="S35" s="305"/>
      <c r="T35" s="305"/>
      <c r="U35" s="305"/>
      <c r="V35" s="305"/>
      <c r="W35" s="305"/>
      <c r="X35" s="305"/>
      <c r="Y35" s="305"/>
      <c r="Z35" s="305"/>
      <c r="AA35" s="305"/>
      <c r="AB35" s="305"/>
      <c r="AC35" s="305"/>
      <c r="AD35" s="305"/>
      <c r="AE35" s="305"/>
      <c r="AF35" s="305"/>
      <c r="AG35" s="305"/>
      <c r="AH35" s="305"/>
    </row>
    <row r="36" spans="2:34" s="42" customFormat="1" ht="15" x14ac:dyDescent="0.4">
      <c r="B36" s="303">
        <f>VLOOKUP(C36,Companies[],3,FALSE)</f>
        <v>990089655</v>
      </c>
      <c r="C36" s="300" t="str">
        <f t="shared" si="0"/>
        <v>Centrica Resources Norge AS</v>
      </c>
      <c r="D36" s="338" t="s">
        <v>2094</v>
      </c>
      <c r="E36" s="303" t="s">
        <v>2078</v>
      </c>
      <c r="F36" s="303" t="s">
        <v>360</v>
      </c>
      <c r="G36" s="303" t="s">
        <v>360</v>
      </c>
      <c r="H36" s="303"/>
      <c r="I36" s="303" t="s">
        <v>1332</v>
      </c>
      <c r="J36" s="254">
        <v>0</v>
      </c>
      <c r="K36" s="303"/>
      <c r="L36" s="303"/>
      <c r="M36" s="303"/>
      <c r="N36" s="303"/>
      <c r="O36" s="303"/>
      <c r="P36" s="386"/>
      <c r="Q36" s="387"/>
      <c r="R36" s="305"/>
      <c r="S36" s="305"/>
      <c r="T36" s="305"/>
      <c r="U36" s="305"/>
      <c r="V36" s="305"/>
      <c r="W36" s="305"/>
      <c r="X36" s="305"/>
      <c r="Y36" s="305"/>
      <c r="Z36" s="305"/>
      <c r="AA36" s="305"/>
      <c r="AB36" s="305"/>
      <c r="AC36" s="305"/>
      <c r="AD36" s="305"/>
      <c r="AE36" s="305"/>
      <c r="AF36" s="305"/>
      <c r="AG36" s="305"/>
      <c r="AH36" s="305"/>
    </row>
    <row r="37" spans="2:34" s="42" customFormat="1" ht="15" x14ac:dyDescent="0.4">
      <c r="B37" s="303">
        <f>VLOOKUP(C37,Companies[],3,FALSE)</f>
        <v>990089655</v>
      </c>
      <c r="C37" s="300" t="str">
        <f t="shared" si="0"/>
        <v>Centrica Resources Norge AS</v>
      </c>
      <c r="D37" s="303" t="s">
        <v>2079</v>
      </c>
      <c r="E37" s="303" t="s">
        <v>2080</v>
      </c>
      <c r="F37" s="303" t="s">
        <v>360</v>
      </c>
      <c r="G37" s="303" t="s">
        <v>360</v>
      </c>
      <c r="H37" s="303"/>
      <c r="I37" s="303" t="s">
        <v>1332</v>
      </c>
      <c r="J37" s="254">
        <v>-4110000</v>
      </c>
      <c r="K37" s="303"/>
      <c r="L37" s="303"/>
      <c r="M37" s="303"/>
      <c r="N37" s="303"/>
      <c r="O37" s="303"/>
      <c r="P37" s="386"/>
      <c r="Q37" s="387"/>
      <c r="R37" s="305"/>
      <c r="S37" s="305"/>
      <c r="T37" s="305"/>
      <c r="U37" s="305"/>
      <c r="V37" s="305"/>
      <c r="W37" s="305"/>
      <c r="X37" s="305"/>
      <c r="Y37" s="305"/>
      <c r="Z37" s="305"/>
      <c r="AA37" s="305"/>
      <c r="AB37" s="305"/>
      <c r="AC37" s="305"/>
      <c r="AD37" s="305"/>
      <c r="AE37" s="305"/>
      <c r="AF37" s="305"/>
      <c r="AG37" s="305"/>
      <c r="AH37" s="305"/>
    </row>
    <row r="38" spans="2:34" s="42" customFormat="1" ht="15" x14ac:dyDescent="0.4">
      <c r="B38" s="303">
        <f>VLOOKUP(C38,Companies[],3,FALSE)</f>
        <v>990089655</v>
      </c>
      <c r="C38" s="300" t="str">
        <f t="shared" si="0"/>
        <v>Centrica Resources Norge AS</v>
      </c>
      <c r="D38" s="303" t="s">
        <v>2076</v>
      </c>
      <c r="E38" s="303" t="s">
        <v>2081</v>
      </c>
      <c r="F38" s="303" t="s">
        <v>360</v>
      </c>
      <c r="G38" s="303" t="s">
        <v>360</v>
      </c>
      <c r="H38" s="303"/>
      <c r="I38" s="303" t="s">
        <v>1332</v>
      </c>
      <c r="J38" s="254">
        <v>0</v>
      </c>
      <c r="K38" s="303"/>
      <c r="L38" s="303"/>
      <c r="M38" s="303"/>
      <c r="N38" s="303"/>
      <c r="O38" s="303"/>
      <c r="P38" s="386"/>
      <c r="Q38" s="387"/>
      <c r="R38" s="305"/>
      <c r="S38" s="305"/>
      <c r="T38" s="305"/>
      <c r="U38" s="305"/>
      <c r="V38" s="305"/>
      <c r="W38" s="305"/>
      <c r="X38" s="305"/>
      <c r="Y38" s="305"/>
      <c r="Z38" s="305"/>
      <c r="AA38" s="305"/>
      <c r="AB38" s="305"/>
      <c r="AC38" s="305"/>
      <c r="AD38" s="305"/>
      <c r="AE38" s="305"/>
      <c r="AF38" s="305"/>
      <c r="AG38" s="305"/>
      <c r="AH38" s="305"/>
    </row>
    <row r="39" spans="2:34" s="42" customFormat="1" ht="15" x14ac:dyDescent="0.4">
      <c r="B39" s="303">
        <f>VLOOKUP(C39,Companies[],3,FALSE)</f>
        <v>930322784</v>
      </c>
      <c r="C39" s="300" t="s">
        <v>2020</v>
      </c>
      <c r="D39" s="303" t="s">
        <v>2076</v>
      </c>
      <c r="E39" s="303" t="s">
        <v>2077</v>
      </c>
      <c r="F39" s="303" t="s">
        <v>360</v>
      </c>
      <c r="G39" s="303" t="s">
        <v>360</v>
      </c>
      <c r="H39" s="303"/>
      <c r="I39" s="303" t="s">
        <v>1332</v>
      </c>
      <c r="J39" s="254">
        <v>-110803000</v>
      </c>
      <c r="K39" s="303"/>
      <c r="L39" s="303"/>
      <c r="M39" s="303"/>
      <c r="N39" s="303"/>
      <c r="O39" s="303"/>
      <c r="P39" s="386"/>
      <c r="Q39" s="387"/>
      <c r="R39" s="305"/>
      <c r="S39" s="305"/>
      <c r="T39" s="305"/>
      <c r="U39" s="305"/>
      <c r="V39" s="305"/>
      <c r="W39" s="305"/>
      <c r="X39" s="305"/>
      <c r="Y39" s="305"/>
      <c r="Z39" s="305"/>
      <c r="AA39" s="305"/>
      <c r="AB39" s="305"/>
      <c r="AC39" s="305"/>
      <c r="AD39" s="305"/>
      <c r="AE39" s="305"/>
      <c r="AF39" s="305"/>
      <c r="AG39" s="305"/>
      <c r="AH39" s="305"/>
    </row>
    <row r="40" spans="2:34" s="42" customFormat="1" ht="15" x14ac:dyDescent="0.4">
      <c r="B40" s="303">
        <f>VLOOKUP(C40,Companies[],3,FALSE)</f>
        <v>930322784</v>
      </c>
      <c r="C40" s="300" t="str">
        <f t="shared" si="0"/>
        <v>Chevron Norge AS</v>
      </c>
      <c r="D40" s="339" t="s">
        <v>2094</v>
      </c>
      <c r="E40" s="303" t="s">
        <v>2078</v>
      </c>
      <c r="F40" s="303" t="s">
        <v>360</v>
      </c>
      <c r="G40" s="303" t="s">
        <v>360</v>
      </c>
      <c r="H40" s="303"/>
      <c r="I40" s="303" t="s">
        <v>1332</v>
      </c>
      <c r="J40" s="254">
        <v>0</v>
      </c>
      <c r="K40" s="303"/>
      <c r="L40" s="303"/>
      <c r="M40" s="303"/>
      <c r="N40" s="303"/>
      <c r="O40" s="303"/>
      <c r="P40" s="386"/>
      <c r="Q40" s="387"/>
      <c r="R40" s="305"/>
      <c r="S40" s="305"/>
      <c r="T40" s="305"/>
      <c r="U40" s="305"/>
      <c r="V40" s="305"/>
      <c r="W40" s="305"/>
      <c r="X40" s="305"/>
      <c r="Y40" s="305"/>
      <c r="Z40" s="305"/>
      <c r="AA40" s="305"/>
      <c r="AB40" s="305"/>
      <c r="AC40" s="305"/>
      <c r="AD40" s="305"/>
      <c r="AE40" s="305"/>
      <c r="AF40" s="305"/>
      <c r="AG40" s="305"/>
      <c r="AH40" s="305"/>
    </row>
    <row r="41" spans="2:34" s="42" customFormat="1" ht="15" x14ac:dyDescent="0.4">
      <c r="B41" s="303">
        <f>VLOOKUP(C41,Companies[],3,FALSE)</f>
        <v>930322784</v>
      </c>
      <c r="C41" s="300" t="str">
        <f t="shared" si="0"/>
        <v>Chevron Norge AS</v>
      </c>
      <c r="D41" s="303" t="s">
        <v>2079</v>
      </c>
      <c r="E41" s="303" t="s">
        <v>2080</v>
      </c>
      <c r="F41" s="303" t="s">
        <v>360</v>
      </c>
      <c r="G41" s="303" t="s">
        <v>360</v>
      </c>
      <c r="H41" s="303"/>
      <c r="I41" s="303" t="s">
        <v>1332</v>
      </c>
      <c r="J41" s="254">
        <v>0</v>
      </c>
      <c r="K41" s="303"/>
      <c r="L41" s="303"/>
      <c r="M41" s="303"/>
      <c r="N41" s="303"/>
      <c r="O41" s="303"/>
      <c r="P41" s="386"/>
      <c r="Q41" s="387"/>
      <c r="R41" s="305"/>
      <c r="S41" s="305"/>
      <c r="T41" s="305"/>
      <c r="U41" s="305"/>
      <c r="V41" s="305"/>
      <c r="W41" s="305"/>
      <c r="X41" s="305"/>
      <c r="Y41" s="305"/>
      <c r="Z41" s="305"/>
      <c r="AA41" s="305"/>
      <c r="AB41" s="305"/>
      <c r="AC41" s="305"/>
      <c r="AD41" s="305"/>
      <c r="AE41" s="305"/>
      <c r="AF41" s="305"/>
      <c r="AG41" s="305"/>
      <c r="AH41" s="305"/>
    </row>
    <row r="42" spans="2:34" s="42" customFormat="1" ht="15" x14ac:dyDescent="0.4">
      <c r="B42" s="303">
        <f>VLOOKUP(C42,Companies[],3,FALSE)</f>
        <v>930322784</v>
      </c>
      <c r="C42" s="300" t="str">
        <f t="shared" si="0"/>
        <v>Chevron Norge AS</v>
      </c>
      <c r="D42" s="303" t="s">
        <v>2076</v>
      </c>
      <c r="E42" s="303" t="s">
        <v>2081</v>
      </c>
      <c r="F42" s="303" t="s">
        <v>360</v>
      </c>
      <c r="G42" s="303" t="s">
        <v>360</v>
      </c>
      <c r="H42" s="303"/>
      <c r="I42" s="303" t="s">
        <v>1332</v>
      </c>
      <c r="J42" s="254">
        <v>0</v>
      </c>
      <c r="K42" s="303"/>
      <c r="L42" s="303"/>
      <c r="M42" s="303"/>
      <c r="N42" s="303"/>
      <c r="O42" s="303"/>
      <c r="P42" s="386"/>
      <c r="Q42" s="387"/>
      <c r="R42" s="305"/>
      <c r="S42" s="305"/>
      <c r="T42" s="305"/>
      <c r="U42" s="305"/>
      <c r="V42" s="305"/>
      <c r="W42" s="305"/>
      <c r="X42" s="305"/>
      <c r="Y42" s="305"/>
      <c r="Z42" s="305"/>
      <c r="AA42" s="305"/>
      <c r="AB42" s="305"/>
      <c r="AC42" s="305"/>
      <c r="AD42" s="305"/>
      <c r="AE42" s="305"/>
      <c r="AF42" s="305"/>
      <c r="AG42" s="305"/>
      <c r="AH42" s="305"/>
    </row>
    <row r="43" spans="2:34" s="42" customFormat="1" ht="15" x14ac:dyDescent="0.4">
      <c r="B43" s="303">
        <f>VLOOKUP(C43,Companies[],3,FALSE)</f>
        <v>988217867</v>
      </c>
      <c r="C43" s="300" t="s">
        <v>2021</v>
      </c>
      <c r="D43" s="303" t="s">
        <v>2076</v>
      </c>
      <c r="E43" s="303" t="s">
        <v>2077</v>
      </c>
      <c r="F43" s="303" t="s">
        <v>360</v>
      </c>
      <c r="G43" s="303" t="s">
        <v>360</v>
      </c>
      <c r="H43" s="303"/>
      <c r="I43" s="303" t="s">
        <v>1332</v>
      </c>
      <c r="J43" s="254">
        <v>-116860000</v>
      </c>
      <c r="K43" s="303"/>
      <c r="L43" s="303"/>
      <c r="M43" s="303"/>
      <c r="N43" s="303"/>
      <c r="O43" s="303"/>
      <c r="P43" s="386"/>
      <c r="Q43" s="387"/>
      <c r="R43" s="305"/>
      <c r="S43" s="305"/>
      <c r="T43" s="305"/>
      <c r="U43" s="305"/>
      <c r="V43" s="305"/>
      <c r="W43" s="305"/>
      <c r="X43" s="305"/>
      <c r="Y43" s="305"/>
      <c r="Z43" s="305"/>
      <c r="AA43" s="305"/>
      <c r="AB43" s="305"/>
      <c r="AC43" s="305"/>
      <c r="AD43" s="305"/>
      <c r="AE43" s="305"/>
      <c r="AF43" s="305"/>
      <c r="AG43" s="305"/>
      <c r="AH43" s="305"/>
    </row>
    <row r="44" spans="2:34" s="42" customFormat="1" ht="15" x14ac:dyDescent="0.4">
      <c r="B44" s="303">
        <f>VLOOKUP(C44,Companies[],3,FALSE)</f>
        <v>988217867</v>
      </c>
      <c r="C44" s="300" t="str">
        <f t="shared" si="0"/>
        <v>Concedo ASA</v>
      </c>
      <c r="D44" s="340" t="s">
        <v>2094</v>
      </c>
      <c r="E44" s="303" t="s">
        <v>2078</v>
      </c>
      <c r="F44" s="303" t="s">
        <v>360</v>
      </c>
      <c r="G44" s="303" t="s">
        <v>360</v>
      </c>
      <c r="H44" s="303"/>
      <c r="I44" s="303" t="s">
        <v>1332</v>
      </c>
      <c r="J44" s="254">
        <v>0</v>
      </c>
      <c r="K44" s="303"/>
      <c r="L44" s="303"/>
      <c r="M44" s="303"/>
      <c r="N44" s="303"/>
      <c r="O44" s="303"/>
      <c r="P44" s="386"/>
      <c r="Q44" s="387"/>
      <c r="R44" s="305"/>
      <c r="S44" s="305"/>
      <c r="T44" s="305"/>
      <c r="U44" s="305"/>
      <c r="V44" s="305"/>
      <c r="W44" s="305"/>
      <c r="X44" s="305"/>
      <c r="Y44" s="305"/>
      <c r="Z44" s="305"/>
      <c r="AA44" s="305"/>
      <c r="AB44" s="305"/>
      <c r="AC44" s="305"/>
      <c r="AD44" s="305"/>
      <c r="AE44" s="305"/>
      <c r="AF44" s="305"/>
      <c r="AG44" s="305"/>
      <c r="AH44" s="305"/>
    </row>
    <row r="45" spans="2:34" s="42" customFormat="1" ht="15" x14ac:dyDescent="0.4">
      <c r="B45" s="303">
        <f>VLOOKUP(C45,Companies[],3,FALSE)</f>
        <v>988217867</v>
      </c>
      <c r="C45" s="300" t="str">
        <f t="shared" si="0"/>
        <v>Concedo ASA</v>
      </c>
      <c r="D45" s="303" t="s">
        <v>2079</v>
      </c>
      <c r="E45" s="303" t="s">
        <v>2080</v>
      </c>
      <c r="F45" s="303" t="s">
        <v>360</v>
      </c>
      <c r="G45" s="303" t="s">
        <v>360</v>
      </c>
      <c r="H45" s="303"/>
      <c r="I45" s="303" t="s">
        <v>1332</v>
      </c>
      <c r="J45" s="254">
        <v>0</v>
      </c>
      <c r="K45" s="303"/>
      <c r="L45" s="303"/>
      <c r="M45" s="303"/>
      <c r="N45" s="303"/>
      <c r="O45" s="303"/>
      <c r="P45" s="386"/>
      <c r="Q45" s="387"/>
      <c r="R45" s="305"/>
      <c r="S45" s="305"/>
      <c r="T45" s="305"/>
      <c r="U45" s="305"/>
      <c r="V45" s="305"/>
      <c r="W45" s="305"/>
      <c r="X45" s="305"/>
      <c r="Y45" s="305"/>
      <c r="Z45" s="305"/>
      <c r="AA45" s="305"/>
      <c r="AB45" s="305"/>
      <c r="AC45" s="305"/>
      <c r="AD45" s="305"/>
      <c r="AE45" s="305"/>
      <c r="AF45" s="305"/>
      <c r="AG45" s="305"/>
      <c r="AH45" s="305"/>
    </row>
    <row r="46" spans="2:34" s="42" customFormat="1" ht="15" x14ac:dyDescent="0.4">
      <c r="B46" s="303">
        <f>VLOOKUP(C46,Companies[],3,FALSE)</f>
        <v>988217867</v>
      </c>
      <c r="C46" s="300" t="str">
        <f t="shared" si="0"/>
        <v>Concedo ASA</v>
      </c>
      <c r="D46" s="303" t="s">
        <v>2076</v>
      </c>
      <c r="E46" s="303" t="s">
        <v>2081</v>
      </c>
      <c r="F46" s="303" t="s">
        <v>360</v>
      </c>
      <c r="G46" s="303" t="s">
        <v>360</v>
      </c>
      <c r="H46" s="303"/>
      <c r="I46" s="303" t="s">
        <v>1332</v>
      </c>
      <c r="J46" s="254">
        <v>0</v>
      </c>
      <c r="K46" s="303"/>
      <c r="L46" s="303"/>
      <c r="M46" s="303"/>
      <c r="N46" s="303"/>
      <c r="O46" s="303"/>
      <c r="P46" s="386"/>
      <c r="Q46" s="387"/>
      <c r="R46" s="305"/>
      <c r="S46" s="305"/>
      <c r="T46" s="305"/>
      <c r="U46" s="305"/>
      <c r="V46" s="305"/>
      <c r="W46" s="305"/>
      <c r="X46" s="305"/>
      <c r="Y46" s="305"/>
      <c r="Z46" s="305"/>
      <c r="AA46" s="305"/>
      <c r="AB46" s="305"/>
      <c r="AC46" s="305"/>
      <c r="AD46" s="305"/>
      <c r="AE46" s="305"/>
      <c r="AF46" s="305"/>
      <c r="AG46" s="305"/>
      <c r="AH46" s="305"/>
    </row>
    <row r="47" spans="2:34" s="42" customFormat="1" ht="15" x14ac:dyDescent="0.4">
      <c r="B47" s="303">
        <f>VLOOKUP(C47,Companies[],3,FALSE)</f>
        <v>918110127</v>
      </c>
      <c r="C47" s="300" t="s">
        <v>2022</v>
      </c>
      <c r="D47" s="303" t="s">
        <v>2076</v>
      </c>
      <c r="E47" s="303" t="s">
        <v>2077</v>
      </c>
      <c r="F47" s="303" t="s">
        <v>360</v>
      </c>
      <c r="G47" s="303" t="s">
        <v>360</v>
      </c>
      <c r="H47" s="303"/>
      <c r="I47" s="303" t="s">
        <v>1332</v>
      </c>
      <c r="J47" s="254">
        <v>6559368000</v>
      </c>
      <c r="K47" s="303"/>
      <c r="L47" s="303"/>
      <c r="M47" s="303"/>
      <c r="N47" s="303"/>
      <c r="O47" s="303"/>
      <c r="P47" s="386"/>
      <c r="Q47" s="387"/>
      <c r="R47" s="305"/>
      <c r="S47" s="305"/>
      <c r="T47" s="305"/>
      <c r="U47" s="305"/>
      <c r="V47" s="305"/>
      <c r="W47" s="305"/>
      <c r="X47" s="305"/>
      <c r="Y47" s="305"/>
      <c r="Z47" s="305"/>
      <c r="AA47" s="305"/>
      <c r="AB47" s="305"/>
      <c r="AC47" s="305"/>
      <c r="AD47" s="305"/>
      <c r="AE47" s="305"/>
      <c r="AF47" s="305"/>
      <c r="AG47" s="305"/>
      <c r="AH47" s="305"/>
    </row>
    <row r="48" spans="2:34" s="42" customFormat="1" ht="15" x14ac:dyDescent="0.4">
      <c r="B48" s="303">
        <f>VLOOKUP(C48,Companies[],3,FALSE)</f>
        <v>918110127</v>
      </c>
      <c r="C48" s="300" t="str">
        <f t="shared" si="0"/>
        <v>ConocoPhillips Skandinavia AS</v>
      </c>
      <c r="D48" s="341" t="s">
        <v>2094</v>
      </c>
      <c r="E48" s="303" t="s">
        <v>2078</v>
      </c>
      <c r="F48" s="303" t="s">
        <v>360</v>
      </c>
      <c r="G48" s="303" t="s">
        <v>360</v>
      </c>
      <c r="H48" s="303"/>
      <c r="I48" s="303" t="s">
        <v>1332</v>
      </c>
      <c r="J48" s="254">
        <v>0</v>
      </c>
      <c r="K48" s="303"/>
      <c r="L48" s="303"/>
      <c r="M48" s="303"/>
      <c r="N48" s="303"/>
      <c r="O48" s="303"/>
      <c r="P48" s="386"/>
      <c r="Q48" s="387"/>
      <c r="R48" s="305"/>
      <c r="S48" s="305"/>
      <c r="T48" s="305"/>
      <c r="U48" s="305"/>
      <c r="V48" s="305"/>
      <c r="W48" s="305"/>
      <c r="X48" s="305"/>
      <c r="Y48" s="305"/>
      <c r="Z48" s="305"/>
      <c r="AA48" s="305"/>
      <c r="AB48" s="305"/>
      <c r="AC48" s="305"/>
      <c r="AD48" s="305"/>
      <c r="AE48" s="305"/>
      <c r="AF48" s="305"/>
      <c r="AG48" s="305"/>
      <c r="AH48" s="305"/>
    </row>
    <row r="49" spans="2:34" s="42" customFormat="1" ht="15" x14ac:dyDescent="0.4">
      <c r="B49" s="303">
        <f>VLOOKUP(C49,Companies[],3,FALSE)</f>
        <v>918110127</v>
      </c>
      <c r="C49" s="300" t="str">
        <f t="shared" si="0"/>
        <v>ConocoPhillips Skandinavia AS</v>
      </c>
      <c r="D49" s="303" t="s">
        <v>2079</v>
      </c>
      <c r="E49" s="303" t="s">
        <v>2080</v>
      </c>
      <c r="F49" s="303" t="s">
        <v>360</v>
      </c>
      <c r="G49" s="303" t="s">
        <v>360</v>
      </c>
      <c r="H49" s="303"/>
      <c r="I49" s="303" t="s">
        <v>1332</v>
      </c>
      <c r="J49" s="254">
        <v>68523000</v>
      </c>
      <c r="K49" s="303"/>
      <c r="L49" s="303"/>
      <c r="M49" s="303"/>
      <c r="N49" s="303"/>
      <c r="O49" s="303"/>
      <c r="P49" s="386"/>
      <c r="Q49" s="387"/>
      <c r="R49" s="305"/>
      <c r="S49" s="305"/>
      <c r="T49" s="305"/>
      <c r="U49" s="305"/>
      <c r="V49" s="305"/>
      <c r="W49" s="305"/>
      <c r="X49" s="305"/>
      <c r="Y49" s="305"/>
      <c r="Z49" s="305"/>
      <c r="AA49" s="305"/>
      <c r="AB49" s="305"/>
      <c r="AC49" s="305"/>
      <c r="AD49" s="305"/>
      <c r="AE49" s="305"/>
      <c r="AF49" s="305"/>
      <c r="AG49" s="305"/>
      <c r="AH49" s="305"/>
    </row>
    <row r="50" spans="2:34" s="42" customFormat="1" ht="15" x14ac:dyDescent="0.4">
      <c r="B50" s="303">
        <f>VLOOKUP(C50,Companies[],3,FALSE)</f>
        <v>918110127</v>
      </c>
      <c r="C50" s="300" t="str">
        <f t="shared" si="0"/>
        <v>ConocoPhillips Skandinavia AS</v>
      </c>
      <c r="D50" s="303" t="s">
        <v>2076</v>
      </c>
      <c r="E50" s="303" t="s">
        <v>2081</v>
      </c>
      <c r="F50" s="303" t="s">
        <v>360</v>
      </c>
      <c r="G50" s="303" t="s">
        <v>360</v>
      </c>
      <c r="H50" s="303"/>
      <c r="I50" s="303" t="s">
        <v>1332</v>
      </c>
      <c r="J50" s="254">
        <v>408017000</v>
      </c>
      <c r="K50" s="303"/>
      <c r="L50" s="303"/>
      <c r="M50" s="303"/>
      <c r="N50" s="303"/>
      <c r="O50" s="303"/>
      <c r="P50" s="386"/>
      <c r="Q50" s="387"/>
      <c r="R50" s="305"/>
      <c r="S50" s="305"/>
      <c r="T50" s="305"/>
      <c r="U50" s="305"/>
      <c r="V50" s="305"/>
      <c r="W50" s="305"/>
      <c r="X50" s="305"/>
      <c r="Y50" s="305"/>
      <c r="Z50" s="305"/>
      <c r="AA50" s="305"/>
      <c r="AB50" s="305"/>
      <c r="AC50" s="305"/>
      <c r="AD50" s="305"/>
      <c r="AE50" s="305"/>
      <c r="AF50" s="305"/>
      <c r="AG50" s="305"/>
      <c r="AH50" s="305"/>
    </row>
    <row r="51" spans="2:34" s="42" customFormat="1" ht="15" x14ac:dyDescent="0.4">
      <c r="B51" s="303">
        <f>VLOOKUP(C51,Companies[],3,FALSE)</f>
        <v>926620207</v>
      </c>
      <c r="C51" s="300" t="s">
        <v>2023</v>
      </c>
      <c r="D51" s="303" t="s">
        <v>2076</v>
      </c>
      <c r="E51" s="303" t="s">
        <v>2077</v>
      </c>
      <c r="F51" s="303" t="s">
        <v>360</v>
      </c>
      <c r="G51" s="303" t="s">
        <v>360</v>
      </c>
      <c r="H51" s="303"/>
      <c r="I51" s="303" t="s">
        <v>1332</v>
      </c>
      <c r="J51" s="254">
        <v>59205000</v>
      </c>
      <c r="K51" s="303"/>
      <c r="L51" s="303"/>
      <c r="M51" s="303"/>
      <c r="N51" s="303"/>
      <c r="O51" s="303"/>
      <c r="P51" s="386"/>
      <c r="Q51" s="387"/>
      <c r="R51" s="305"/>
      <c r="S51" s="305"/>
      <c r="T51" s="305"/>
      <c r="U51" s="305"/>
      <c r="V51" s="305"/>
      <c r="W51" s="305"/>
      <c r="X51" s="305"/>
      <c r="Y51" s="305"/>
      <c r="Z51" s="305"/>
      <c r="AA51" s="305"/>
      <c r="AB51" s="305"/>
      <c r="AC51" s="305"/>
      <c r="AD51" s="305"/>
      <c r="AE51" s="305"/>
      <c r="AF51" s="305"/>
      <c r="AG51" s="305"/>
      <c r="AH51" s="305"/>
    </row>
    <row r="52" spans="2:34" s="42" customFormat="1" ht="15" x14ac:dyDescent="0.4">
      <c r="B52" s="303">
        <f>VLOOKUP(C52,Companies[],3,FALSE)</f>
        <v>926620207</v>
      </c>
      <c r="C52" s="300" t="str">
        <f t="shared" si="0"/>
        <v>DEA Norge AS</v>
      </c>
      <c r="D52" s="342" t="s">
        <v>2094</v>
      </c>
      <c r="E52" s="303" t="s">
        <v>2078</v>
      </c>
      <c r="F52" s="303" t="s">
        <v>360</v>
      </c>
      <c r="G52" s="303" t="s">
        <v>360</v>
      </c>
      <c r="H52" s="303"/>
      <c r="I52" s="303" t="s">
        <v>1332</v>
      </c>
      <c r="J52" s="254">
        <v>0</v>
      </c>
      <c r="K52" s="303"/>
      <c r="L52" s="303"/>
      <c r="M52" s="303"/>
      <c r="N52" s="303"/>
      <c r="O52" s="303"/>
      <c r="P52" s="386"/>
      <c r="Q52" s="387"/>
      <c r="R52" s="305"/>
      <c r="S52" s="305"/>
      <c r="T52" s="305"/>
      <c r="U52" s="305"/>
      <c r="V52" s="305"/>
      <c r="W52" s="305"/>
      <c r="X52" s="305"/>
      <c r="Y52" s="305"/>
      <c r="Z52" s="305"/>
      <c r="AA52" s="305"/>
      <c r="AB52" s="305"/>
      <c r="AC52" s="305"/>
      <c r="AD52" s="305"/>
      <c r="AE52" s="305"/>
      <c r="AF52" s="305"/>
      <c r="AG52" s="305"/>
      <c r="AH52" s="305"/>
    </row>
    <row r="53" spans="2:34" s="42" customFormat="1" ht="15" x14ac:dyDescent="0.4">
      <c r="B53" s="303">
        <f>VLOOKUP(C53,Companies[],3,FALSE)</f>
        <v>926620207</v>
      </c>
      <c r="C53" s="300" t="str">
        <f t="shared" si="0"/>
        <v>DEA Norge AS</v>
      </c>
      <c r="D53" s="303" t="s">
        <v>2079</v>
      </c>
      <c r="E53" s="303" t="s">
        <v>2080</v>
      </c>
      <c r="F53" s="303" t="s">
        <v>360</v>
      </c>
      <c r="G53" s="303" t="s">
        <v>360</v>
      </c>
      <c r="H53" s="303"/>
      <c r="I53" s="303" t="s">
        <v>1332</v>
      </c>
      <c r="J53" s="254">
        <v>6120000</v>
      </c>
      <c r="K53" s="303"/>
      <c r="L53" s="303"/>
      <c r="M53" s="303"/>
      <c r="N53" s="303"/>
      <c r="O53" s="303"/>
      <c r="P53" s="386"/>
      <c r="Q53" s="387"/>
      <c r="R53" s="305"/>
      <c r="S53" s="305"/>
      <c r="T53" s="305"/>
      <c r="U53" s="305"/>
      <c r="V53" s="305"/>
      <c r="W53" s="305"/>
      <c r="X53" s="305"/>
      <c r="Y53" s="305"/>
      <c r="Z53" s="305"/>
      <c r="AA53" s="305"/>
      <c r="AB53" s="305"/>
      <c r="AC53" s="305"/>
      <c r="AD53" s="305"/>
      <c r="AE53" s="305"/>
      <c r="AF53" s="305"/>
      <c r="AG53" s="305"/>
      <c r="AH53" s="305"/>
    </row>
    <row r="54" spans="2:34" s="42" customFormat="1" ht="15" x14ac:dyDescent="0.4">
      <c r="B54" s="303">
        <f>VLOOKUP(C54,Companies[],3,FALSE)</f>
        <v>926620207</v>
      </c>
      <c r="C54" s="300" t="str">
        <f t="shared" si="0"/>
        <v>DEA Norge AS</v>
      </c>
      <c r="D54" s="303" t="s">
        <v>2076</v>
      </c>
      <c r="E54" s="303" t="s">
        <v>2081</v>
      </c>
      <c r="F54" s="303" t="s">
        <v>360</v>
      </c>
      <c r="G54" s="303" t="s">
        <v>360</v>
      </c>
      <c r="H54" s="303"/>
      <c r="I54" s="303" t="s">
        <v>1332</v>
      </c>
      <c r="J54" s="254">
        <v>0</v>
      </c>
      <c r="K54" s="303"/>
      <c r="L54" s="303"/>
      <c r="M54" s="303"/>
      <c r="N54" s="303"/>
      <c r="O54" s="303"/>
      <c r="P54" s="386"/>
      <c r="Q54" s="387"/>
      <c r="R54" s="305"/>
      <c r="S54" s="305"/>
      <c r="T54" s="305"/>
      <c r="U54" s="305"/>
      <c r="V54" s="305"/>
      <c r="W54" s="305"/>
      <c r="X54" s="305"/>
      <c r="Y54" s="305"/>
      <c r="Z54" s="305"/>
      <c r="AA54" s="305"/>
      <c r="AB54" s="305"/>
      <c r="AC54" s="305"/>
      <c r="AD54" s="305"/>
      <c r="AE54" s="305"/>
      <c r="AF54" s="305"/>
      <c r="AG54" s="305"/>
      <c r="AH54" s="305"/>
    </row>
    <row r="55" spans="2:34" s="42" customFormat="1" ht="15" x14ac:dyDescent="0.4">
      <c r="B55" s="303">
        <f>VLOOKUP(C55,Companies[],3,FALSE)</f>
        <v>913905881</v>
      </c>
      <c r="C55" s="300" t="s">
        <v>2024</v>
      </c>
      <c r="D55" s="303" t="s">
        <v>2076</v>
      </c>
      <c r="E55" s="303" t="s">
        <v>2077</v>
      </c>
      <c r="F55" s="303" t="s">
        <v>360</v>
      </c>
      <c r="G55" s="303" t="s">
        <v>360</v>
      </c>
      <c r="H55" s="303"/>
      <c r="I55" s="303" t="s">
        <v>1332</v>
      </c>
      <c r="J55" s="254">
        <v>-278001000</v>
      </c>
      <c r="K55" s="303"/>
      <c r="L55" s="303"/>
      <c r="M55" s="303"/>
      <c r="N55" s="303"/>
      <c r="O55" s="303"/>
      <c r="P55" s="386"/>
      <c r="Q55" s="387"/>
      <c r="R55" s="305"/>
      <c r="S55" s="305"/>
      <c r="T55" s="305"/>
      <c r="U55" s="305"/>
      <c r="V55" s="305"/>
      <c r="W55" s="305"/>
      <c r="X55" s="305"/>
      <c r="Y55" s="305"/>
      <c r="Z55" s="305"/>
      <c r="AA55" s="305"/>
      <c r="AB55" s="305"/>
      <c r="AC55" s="305"/>
      <c r="AD55" s="305"/>
      <c r="AE55" s="305"/>
      <c r="AF55" s="305"/>
      <c r="AG55" s="305"/>
      <c r="AH55" s="305"/>
    </row>
    <row r="56" spans="2:34" s="42" customFormat="1" ht="15" x14ac:dyDescent="0.4">
      <c r="B56" s="303">
        <f>VLOOKUP(C56,Companies[],3,FALSE)</f>
        <v>913905881</v>
      </c>
      <c r="C56" s="300" t="str">
        <f t="shared" si="0"/>
        <v>DNO Norge AS</v>
      </c>
      <c r="D56" s="343" t="s">
        <v>2094</v>
      </c>
      <c r="E56" s="303" t="s">
        <v>2078</v>
      </c>
      <c r="F56" s="303" t="s">
        <v>360</v>
      </c>
      <c r="G56" s="303" t="s">
        <v>360</v>
      </c>
      <c r="H56" s="303"/>
      <c r="I56" s="303" t="s">
        <v>1332</v>
      </c>
      <c r="J56" s="254">
        <v>0</v>
      </c>
      <c r="K56" s="303"/>
      <c r="L56" s="303"/>
      <c r="M56" s="303"/>
      <c r="N56" s="303"/>
      <c r="O56" s="303"/>
      <c r="P56" s="386"/>
      <c r="Q56" s="387"/>
      <c r="R56" s="305"/>
      <c r="S56" s="305"/>
      <c r="T56" s="305"/>
      <c r="U56" s="305"/>
      <c r="V56" s="305"/>
      <c r="W56" s="305"/>
      <c r="X56" s="305"/>
      <c r="Y56" s="305"/>
      <c r="Z56" s="305"/>
      <c r="AA56" s="305"/>
      <c r="AB56" s="305"/>
      <c r="AC56" s="305"/>
      <c r="AD56" s="305"/>
      <c r="AE56" s="305"/>
      <c r="AF56" s="305"/>
      <c r="AG56" s="305"/>
      <c r="AH56" s="305"/>
    </row>
    <row r="57" spans="2:34" s="42" customFormat="1" ht="15" x14ac:dyDescent="0.4">
      <c r="B57" s="303">
        <f>VLOOKUP(C57,Companies[],3,FALSE)</f>
        <v>913905881</v>
      </c>
      <c r="C57" s="300" t="str">
        <f t="shared" si="0"/>
        <v>DNO Norge AS</v>
      </c>
      <c r="D57" s="303" t="s">
        <v>2079</v>
      </c>
      <c r="E57" s="303" t="s">
        <v>2080</v>
      </c>
      <c r="F57" s="303" t="s">
        <v>360</v>
      </c>
      <c r="G57" s="303" t="s">
        <v>360</v>
      </c>
      <c r="H57" s="303"/>
      <c r="I57" s="303" t="s">
        <v>1332</v>
      </c>
      <c r="J57" s="254">
        <v>0</v>
      </c>
      <c r="K57" s="303"/>
      <c r="L57" s="303"/>
      <c r="M57" s="303"/>
      <c r="N57" s="303"/>
      <c r="O57" s="303"/>
      <c r="P57" s="386"/>
      <c r="Q57" s="387"/>
      <c r="R57" s="305"/>
      <c r="S57" s="305"/>
      <c r="T57" s="305"/>
      <c r="U57" s="305"/>
      <c r="V57" s="305"/>
      <c r="W57" s="305"/>
      <c r="X57" s="305"/>
      <c r="Y57" s="305"/>
      <c r="Z57" s="305"/>
      <c r="AA57" s="305"/>
      <c r="AB57" s="305"/>
      <c r="AC57" s="305"/>
      <c r="AD57" s="305"/>
      <c r="AE57" s="305"/>
      <c r="AF57" s="305"/>
      <c r="AG57" s="305"/>
      <c r="AH57" s="305"/>
    </row>
    <row r="58" spans="2:34" s="42" customFormat="1" ht="15" x14ac:dyDescent="0.4">
      <c r="B58" s="303">
        <f>VLOOKUP(C58,Companies[],3,FALSE)</f>
        <v>913905881</v>
      </c>
      <c r="C58" s="300" t="str">
        <f t="shared" si="0"/>
        <v>DNO Norge AS</v>
      </c>
      <c r="D58" s="303" t="s">
        <v>2076</v>
      </c>
      <c r="E58" s="303" t="s">
        <v>2081</v>
      </c>
      <c r="F58" s="303" t="s">
        <v>360</v>
      </c>
      <c r="G58" s="303" t="s">
        <v>360</v>
      </c>
      <c r="H58" s="303"/>
      <c r="I58" s="303" t="s">
        <v>1332</v>
      </c>
      <c r="J58" s="254">
        <v>0</v>
      </c>
      <c r="K58" s="303"/>
      <c r="L58" s="303"/>
      <c r="M58" s="303"/>
      <c r="N58" s="303"/>
      <c r="O58" s="303"/>
      <c r="P58" s="386"/>
      <c r="Q58" s="387"/>
      <c r="R58" s="305"/>
      <c r="S58" s="305"/>
      <c r="T58" s="305"/>
      <c r="U58" s="305"/>
      <c r="V58" s="305"/>
      <c r="W58" s="305"/>
      <c r="X58" s="305"/>
      <c r="Y58" s="305"/>
      <c r="Z58" s="305"/>
      <c r="AA58" s="305"/>
      <c r="AB58" s="305"/>
      <c r="AC58" s="305"/>
      <c r="AD58" s="305"/>
      <c r="AE58" s="305"/>
      <c r="AF58" s="305"/>
      <c r="AG58" s="305"/>
      <c r="AH58" s="305"/>
    </row>
    <row r="59" spans="2:34" s="42" customFormat="1" ht="15" x14ac:dyDescent="0.4">
      <c r="B59" s="303" t="str">
        <f>VLOOKUP(C59,Companies[],3,FALSE)</f>
        <v>989399071 </v>
      </c>
      <c r="C59" s="300" t="s">
        <v>2025</v>
      </c>
      <c r="D59" s="303" t="s">
        <v>2076</v>
      </c>
      <c r="E59" s="303" t="s">
        <v>2077</v>
      </c>
      <c r="F59" s="303" t="s">
        <v>360</v>
      </c>
      <c r="G59" s="303" t="s">
        <v>360</v>
      </c>
      <c r="H59" s="303"/>
      <c r="I59" s="303" t="s">
        <v>1332</v>
      </c>
      <c r="J59" s="254">
        <v>-393938000</v>
      </c>
      <c r="K59" s="303"/>
      <c r="L59" s="303"/>
      <c r="M59" s="303"/>
      <c r="N59" s="303"/>
      <c r="O59" s="303"/>
      <c r="P59" s="386"/>
      <c r="Q59" s="387"/>
      <c r="R59" s="305"/>
      <c r="S59" s="305"/>
      <c r="T59" s="305"/>
      <c r="U59" s="305"/>
      <c r="V59" s="305"/>
      <c r="W59" s="305"/>
      <c r="X59" s="305"/>
      <c r="Y59" s="305"/>
      <c r="Z59" s="305"/>
      <c r="AA59" s="305"/>
      <c r="AB59" s="305"/>
      <c r="AC59" s="305"/>
      <c r="AD59" s="305"/>
      <c r="AE59" s="305"/>
      <c r="AF59" s="305"/>
      <c r="AG59" s="305"/>
      <c r="AH59" s="305"/>
    </row>
    <row r="60" spans="2:34" s="42" customFormat="1" ht="15" x14ac:dyDescent="0.4">
      <c r="B60" s="303" t="str">
        <f>VLOOKUP(C60,Companies[],3,FALSE)</f>
        <v>989399071 </v>
      </c>
      <c r="C60" s="300" t="str">
        <f t="shared" si="0"/>
        <v>DNO North Sea (Norge) AS</v>
      </c>
      <c r="D60" s="344" t="s">
        <v>2094</v>
      </c>
      <c r="E60" s="303" t="s">
        <v>2078</v>
      </c>
      <c r="F60" s="303" t="s">
        <v>360</v>
      </c>
      <c r="G60" s="303" t="s">
        <v>360</v>
      </c>
      <c r="H60" s="303"/>
      <c r="I60" s="303" t="s">
        <v>1332</v>
      </c>
      <c r="J60" s="254">
        <v>0</v>
      </c>
      <c r="K60" s="303"/>
      <c r="L60" s="303"/>
      <c r="M60" s="303"/>
      <c r="N60" s="303"/>
      <c r="O60" s="303"/>
      <c r="P60" s="386"/>
      <c r="Q60" s="387"/>
      <c r="R60" s="305"/>
      <c r="S60" s="305"/>
      <c r="T60" s="305"/>
      <c r="U60" s="305"/>
      <c r="V60" s="305"/>
      <c r="W60" s="305"/>
      <c r="X60" s="305"/>
      <c r="Y60" s="305"/>
      <c r="Z60" s="305"/>
      <c r="AA60" s="305"/>
      <c r="AB60" s="305"/>
      <c r="AC60" s="305"/>
      <c r="AD60" s="305"/>
      <c r="AE60" s="305"/>
      <c r="AF60" s="305"/>
      <c r="AG60" s="305"/>
      <c r="AH60" s="305"/>
    </row>
    <row r="61" spans="2:34" s="42" customFormat="1" ht="15" x14ac:dyDescent="0.4">
      <c r="B61" s="303" t="str">
        <f>VLOOKUP(C61,Companies[],3,FALSE)</f>
        <v>989399071 </v>
      </c>
      <c r="C61" s="300" t="str">
        <f t="shared" si="0"/>
        <v>DNO North Sea (Norge) AS</v>
      </c>
      <c r="D61" s="303" t="s">
        <v>2079</v>
      </c>
      <c r="E61" s="303" t="s">
        <v>2080</v>
      </c>
      <c r="F61" s="303" t="s">
        <v>360</v>
      </c>
      <c r="G61" s="303" t="s">
        <v>360</v>
      </c>
      <c r="H61" s="303"/>
      <c r="I61" s="303" t="s">
        <v>1332</v>
      </c>
      <c r="J61" s="254">
        <v>0</v>
      </c>
      <c r="K61" s="303"/>
      <c r="L61" s="303"/>
      <c r="M61" s="303"/>
      <c r="N61" s="303"/>
      <c r="O61" s="303"/>
      <c r="P61" s="386"/>
      <c r="Q61" s="387"/>
      <c r="R61" s="305"/>
      <c r="S61" s="305"/>
      <c r="T61" s="305"/>
      <c r="U61" s="305"/>
      <c r="V61" s="305"/>
      <c r="W61" s="305"/>
      <c r="X61" s="305"/>
      <c r="Y61" s="305"/>
      <c r="Z61" s="305"/>
      <c r="AA61" s="305"/>
      <c r="AB61" s="305"/>
      <c r="AC61" s="305"/>
      <c r="AD61" s="305"/>
      <c r="AE61" s="305"/>
      <c r="AF61" s="305"/>
      <c r="AG61" s="305"/>
      <c r="AH61" s="305"/>
    </row>
    <row r="62" spans="2:34" s="42" customFormat="1" ht="15" x14ac:dyDescent="0.4">
      <c r="B62" s="303" t="str">
        <f>VLOOKUP(C62,Companies[],3,FALSE)</f>
        <v>989399071 </v>
      </c>
      <c r="C62" s="300" t="str">
        <f t="shared" si="0"/>
        <v>DNO North Sea (Norge) AS</v>
      </c>
      <c r="D62" s="303" t="s">
        <v>2076</v>
      </c>
      <c r="E62" s="303" t="s">
        <v>2081</v>
      </c>
      <c r="F62" s="303" t="s">
        <v>360</v>
      </c>
      <c r="G62" s="303" t="s">
        <v>360</v>
      </c>
      <c r="H62" s="303"/>
      <c r="I62" s="303" t="s">
        <v>1332</v>
      </c>
      <c r="J62" s="254">
        <v>0</v>
      </c>
      <c r="K62" s="303"/>
      <c r="L62" s="303"/>
      <c r="M62" s="303"/>
      <c r="N62" s="303"/>
      <c r="O62" s="303"/>
      <c r="P62" s="386"/>
      <c r="Q62" s="387"/>
      <c r="R62" s="305"/>
      <c r="S62" s="305"/>
      <c r="T62" s="305"/>
      <c r="U62" s="305"/>
      <c r="V62" s="305"/>
      <c r="W62" s="305"/>
      <c r="X62" s="305"/>
      <c r="Y62" s="305"/>
      <c r="Z62" s="305"/>
      <c r="AA62" s="305"/>
      <c r="AB62" s="305"/>
      <c r="AC62" s="305"/>
      <c r="AD62" s="305"/>
      <c r="AE62" s="305"/>
      <c r="AF62" s="305"/>
      <c r="AG62" s="305"/>
      <c r="AH62" s="305"/>
    </row>
    <row r="63" spans="2:34" s="42" customFormat="1" ht="15" x14ac:dyDescent="0.4">
      <c r="B63" s="303">
        <f>VLOOKUP(C63,Companies[],3,FALSE)</f>
        <v>918466452</v>
      </c>
      <c r="C63" s="300" t="s">
        <v>2026</v>
      </c>
      <c r="D63" s="303" t="s">
        <v>2076</v>
      </c>
      <c r="E63" s="303" t="s">
        <v>2077</v>
      </c>
      <c r="F63" s="303" t="s">
        <v>360</v>
      </c>
      <c r="G63" s="303" t="s">
        <v>360</v>
      </c>
      <c r="H63" s="303"/>
      <c r="I63" s="303" t="s">
        <v>1332</v>
      </c>
      <c r="J63" s="254">
        <v>-6945000</v>
      </c>
      <c r="K63" s="303"/>
      <c r="L63" s="303"/>
      <c r="M63" s="303"/>
      <c r="N63" s="303"/>
      <c r="O63" s="303"/>
      <c r="P63" s="386"/>
      <c r="Q63" s="387"/>
      <c r="R63" s="305"/>
      <c r="S63" s="305"/>
      <c r="T63" s="305"/>
      <c r="U63" s="305"/>
      <c r="V63" s="305"/>
      <c r="W63" s="305"/>
      <c r="X63" s="305"/>
      <c r="Y63" s="305"/>
      <c r="Z63" s="305"/>
      <c r="AA63" s="305"/>
      <c r="AB63" s="305"/>
      <c r="AC63" s="305"/>
      <c r="AD63" s="305"/>
      <c r="AE63" s="305"/>
      <c r="AF63" s="305"/>
      <c r="AG63" s="305"/>
      <c r="AH63" s="305"/>
    </row>
    <row r="64" spans="2:34" s="42" customFormat="1" ht="15" x14ac:dyDescent="0.4">
      <c r="B64" s="303">
        <f>VLOOKUP(C64,Companies[],3,FALSE)</f>
        <v>918466452</v>
      </c>
      <c r="C64" s="300" t="str">
        <f t="shared" si="0"/>
        <v>DNOILCO AS</v>
      </c>
      <c r="D64" s="345" t="s">
        <v>2094</v>
      </c>
      <c r="E64" s="303" t="s">
        <v>2078</v>
      </c>
      <c r="F64" s="303" t="s">
        <v>360</v>
      </c>
      <c r="G64" s="303" t="s">
        <v>360</v>
      </c>
      <c r="H64" s="303"/>
      <c r="I64" s="303" t="s">
        <v>1332</v>
      </c>
      <c r="J64" s="254">
        <v>0</v>
      </c>
      <c r="K64" s="303"/>
      <c r="L64" s="303"/>
      <c r="M64" s="303"/>
      <c r="N64" s="303"/>
      <c r="O64" s="303"/>
      <c r="P64" s="386"/>
      <c r="Q64" s="387"/>
      <c r="R64" s="305"/>
      <c r="S64" s="305"/>
      <c r="T64" s="305"/>
      <c r="U64" s="305"/>
      <c r="V64" s="305"/>
      <c r="W64" s="305"/>
      <c r="X64" s="305"/>
      <c r="Y64" s="305"/>
      <c r="Z64" s="305"/>
      <c r="AA64" s="305"/>
      <c r="AB64" s="305"/>
      <c r="AC64" s="305"/>
      <c r="AD64" s="305"/>
      <c r="AE64" s="305"/>
      <c r="AF64" s="305"/>
      <c r="AG64" s="305"/>
      <c r="AH64" s="305"/>
    </row>
    <row r="65" spans="2:34" s="42" customFormat="1" ht="15" x14ac:dyDescent="0.4">
      <c r="B65" s="303">
        <f>VLOOKUP(C65,Companies[],3,FALSE)</f>
        <v>918466452</v>
      </c>
      <c r="C65" s="300" t="str">
        <f t="shared" si="0"/>
        <v>DNOILCO AS</v>
      </c>
      <c r="D65" s="303" t="s">
        <v>2079</v>
      </c>
      <c r="E65" s="303" t="s">
        <v>2080</v>
      </c>
      <c r="F65" s="303" t="s">
        <v>360</v>
      </c>
      <c r="G65" s="303" t="s">
        <v>360</v>
      </c>
      <c r="H65" s="303"/>
      <c r="I65" s="303" t="s">
        <v>1332</v>
      </c>
      <c r="J65" s="254">
        <v>0</v>
      </c>
      <c r="K65" s="303"/>
      <c r="L65" s="303"/>
      <c r="M65" s="303"/>
      <c r="N65" s="303"/>
      <c r="O65" s="303"/>
      <c r="P65" s="386"/>
      <c r="Q65" s="387"/>
      <c r="R65" s="305"/>
      <c r="S65" s="305"/>
      <c r="T65" s="305"/>
      <c r="U65" s="305"/>
      <c r="V65" s="305"/>
      <c r="W65" s="305"/>
      <c r="X65" s="305"/>
      <c r="Y65" s="305"/>
      <c r="Z65" s="305"/>
      <c r="AA65" s="305"/>
      <c r="AB65" s="305"/>
      <c r="AC65" s="305"/>
      <c r="AD65" s="305"/>
      <c r="AE65" s="305"/>
      <c r="AF65" s="305"/>
      <c r="AG65" s="305"/>
      <c r="AH65" s="305"/>
    </row>
    <row r="66" spans="2:34" s="42" customFormat="1" ht="15" x14ac:dyDescent="0.4">
      <c r="B66" s="303">
        <f>VLOOKUP(C66,Companies[],3,FALSE)</f>
        <v>918466452</v>
      </c>
      <c r="C66" s="300" t="str">
        <f t="shared" si="0"/>
        <v>DNOILCO AS</v>
      </c>
      <c r="D66" s="303" t="s">
        <v>2076</v>
      </c>
      <c r="E66" s="303" t="s">
        <v>2081</v>
      </c>
      <c r="F66" s="303" t="s">
        <v>360</v>
      </c>
      <c r="G66" s="303" t="s">
        <v>360</v>
      </c>
      <c r="H66" s="303"/>
      <c r="I66" s="303" t="s">
        <v>1332</v>
      </c>
      <c r="J66" s="254">
        <v>0</v>
      </c>
      <c r="K66" s="303"/>
      <c r="L66" s="303"/>
      <c r="M66" s="303"/>
      <c r="N66" s="303"/>
      <c r="O66" s="303"/>
      <c r="P66" s="386"/>
      <c r="Q66" s="387"/>
      <c r="R66" s="305"/>
      <c r="S66" s="305"/>
      <c r="T66" s="305"/>
      <c r="U66" s="305"/>
      <c r="V66" s="305"/>
      <c r="W66" s="305"/>
      <c r="X66" s="305"/>
      <c r="Y66" s="305"/>
      <c r="Z66" s="305"/>
      <c r="AA66" s="305"/>
      <c r="AB66" s="305"/>
      <c r="AC66" s="305"/>
      <c r="AD66" s="305"/>
      <c r="AE66" s="305"/>
      <c r="AF66" s="305"/>
      <c r="AG66" s="305"/>
      <c r="AH66" s="305"/>
    </row>
    <row r="67" spans="2:34" s="42" customFormat="1" ht="15" x14ac:dyDescent="0.4">
      <c r="B67" s="303">
        <f>VLOOKUP(C67,Companies[],3,FALSE)</f>
        <v>914515300</v>
      </c>
      <c r="C67" s="300" t="s">
        <v>2027</v>
      </c>
      <c r="D67" s="303" t="s">
        <v>2076</v>
      </c>
      <c r="E67" s="303" t="s">
        <v>2077</v>
      </c>
      <c r="F67" s="303" t="s">
        <v>360</v>
      </c>
      <c r="G67" s="303" t="s">
        <v>360</v>
      </c>
      <c r="H67" s="303"/>
      <c r="I67" s="303" t="s">
        <v>1332</v>
      </c>
      <c r="J67" s="254">
        <v>-150856000</v>
      </c>
      <c r="K67" s="303"/>
      <c r="L67" s="303"/>
      <c r="M67" s="303"/>
      <c r="N67" s="303"/>
      <c r="O67" s="303"/>
      <c r="P67" s="386"/>
      <c r="Q67" s="387"/>
      <c r="R67" s="305"/>
      <c r="S67" s="305"/>
      <c r="T67" s="305"/>
      <c r="U67" s="305"/>
      <c r="V67" s="305"/>
      <c r="W67" s="305"/>
      <c r="X67" s="305"/>
      <c r="Y67" s="305"/>
      <c r="Z67" s="305"/>
      <c r="AA67" s="305"/>
      <c r="AB67" s="305"/>
      <c r="AC67" s="305"/>
      <c r="AD67" s="305"/>
      <c r="AE67" s="305"/>
      <c r="AF67" s="305"/>
      <c r="AG67" s="305"/>
      <c r="AH67" s="305"/>
    </row>
    <row r="68" spans="2:34" s="42" customFormat="1" ht="15" x14ac:dyDescent="0.4">
      <c r="B68" s="303">
        <f>VLOOKUP(C68,Companies[],3,FALSE)</f>
        <v>914515300</v>
      </c>
      <c r="C68" s="300" t="str">
        <f t="shared" si="0"/>
        <v>Edison Norge AS</v>
      </c>
      <c r="D68" s="346" t="s">
        <v>2094</v>
      </c>
      <c r="E68" s="303" t="s">
        <v>2078</v>
      </c>
      <c r="F68" s="303" t="s">
        <v>360</v>
      </c>
      <c r="G68" s="303" t="s">
        <v>360</v>
      </c>
      <c r="H68" s="303"/>
      <c r="I68" s="303" t="s">
        <v>1332</v>
      </c>
      <c r="J68" s="254">
        <v>0</v>
      </c>
      <c r="K68" s="303"/>
      <c r="L68" s="303"/>
      <c r="M68" s="303"/>
      <c r="N68" s="303"/>
      <c r="O68" s="303"/>
      <c r="P68" s="386"/>
      <c r="Q68" s="387"/>
      <c r="R68" s="305"/>
      <c r="S68" s="305"/>
      <c r="T68" s="305"/>
      <c r="U68" s="305"/>
      <c r="V68" s="305"/>
      <c r="W68" s="305"/>
      <c r="X68" s="305"/>
      <c r="Y68" s="305"/>
      <c r="Z68" s="305"/>
      <c r="AA68" s="305"/>
      <c r="AB68" s="305"/>
      <c r="AC68" s="305"/>
      <c r="AD68" s="305"/>
      <c r="AE68" s="305"/>
      <c r="AF68" s="305"/>
      <c r="AG68" s="305"/>
      <c r="AH68" s="305"/>
    </row>
    <row r="69" spans="2:34" s="42" customFormat="1" ht="15" x14ac:dyDescent="0.4">
      <c r="B69" s="303">
        <f>VLOOKUP(C69,Companies[],3,FALSE)</f>
        <v>914515300</v>
      </c>
      <c r="C69" s="300" t="str">
        <f t="shared" si="0"/>
        <v>Edison Norge AS</v>
      </c>
      <c r="D69" s="303" t="s">
        <v>2079</v>
      </c>
      <c r="E69" s="303" t="s">
        <v>2080</v>
      </c>
      <c r="F69" s="303" t="s">
        <v>360</v>
      </c>
      <c r="G69" s="303" t="s">
        <v>360</v>
      </c>
      <c r="H69" s="303"/>
      <c r="I69" s="303" t="s">
        <v>1332</v>
      </c>
      <c r="J69" s="254">
        <v>0</v>
      </c>
      <c r="K69" s="303"/>
      <c r="L69" s="303"/>
      <c r="M69" s="303"/>
      <c r="N69" s="303"/>
      <c r="O69" s="303"/>
      <c r="P69" s="386"/>
      <c r="Q69" s="387"/>
      <c r="R69" s="305"/>
      <c r="S69" s="305"/>
      <c r="T69" s="305"/>
      <c r="U69" s="305"/>
      <c r="V69" s="305"/>
      <c r="W69" s="305"/>
      <c r="X69" s="305"/>
      <c r="Y69" s="305"/>
      <c r="Z69" s="305"/>
      <c r="AA69" s="305"/>
      <c r="AB69" s="305"/>
      <c r="AC69" s="305"/>
      <c r="AD69" s="305"/>
      <c r="AE69" s="305"/>
      <c r="AF69" s="305"/>
      <c r="AG69" s="305"/>
      <c r="AH69" s="305"/>
    </row>
    <row r="70" spans="2:34" s="42" customFormat="1" ht="15" x14ac:dyDescent="0.4">
      <c r="B70" s="303">
        <f>VLOOKUP(C70,Companies[],3,FALSE)</f>
        <v>914515300</v>
      </c>
      <c r="C70" s="300" t="str">
        <f t="shared" si="0"/>
        <v>Edison Norge AS</v>
      </c>
      <c r="D70" s="303" t="s">
        <v>2076</v>
      </c>
      <c r="E70" s="303" t="s">
        <v>2081</v>
      </c>
      <c r="F70" s="303" t="s">
        <v>360</v>
      </c>
      <c r="G70" s="303" t="s">
        <v>360</v>
      </c>
      <c r="H70" s="303"/>
      <c r="I70" s="303" t="s">
        <v>1332</v>
      </c>
      <c r="J70" s="254">
        <v>0</v>
      </c>
      <c r="K70" s="303"/>
      <c r="L70" s="303"/>
      <c r="M70" s="303"/>
      <c r="N70" s="303"/>
      <c r="O70" s="303"/>
      <c r="P70" s="386"/>
      <c r="Q70" s="387"/>
      <c r="R70" s="305"/>
      <c r="S70" s="305"/>
      <c r="T70" s="305"/>
      <c r="U70" s="305"/>
      <c r="V70" s="305"/>
      <c r="W70" s="305"/>
      <c r="X70" s="305"/>
      <c r="Y70" s="305"/>
      <c r="Z70" s="305"/>
      <c r="AA70" s="305"/>
      <c r="AB70" s="305"/>
      <c r="AC70" s="305"/>
      <c r="AD70" s="305"/>
      <c r="AE70" s="305"/>
      <c r="AF70" s="305"/>
      <c r="AG70" s="305"/>
      <c r="AH70" s="305"/>
    </row>
    <row r="71" spans="2:34" s="42" customFormat="1" ht="15" x14ac:dyDescent="0.4">
      <c r="B71" s="303">
        <f>VLOOKUP(C71,Companies[],3,FALSE)</f>
        <v>983426417</v>
      </c>
      <c r="C71" s="300" t="s">
        <v>2028</v>
      </c>
      <c r="D71" s="303" t="s">
        <v>2076</v>
      </c>
      <c r="E71" s="303" t="s">
        <v>2077</v>
      </c>
      <c r="F71" s="303" t="s">
        <v>360</v>
      </c>
      <c r="G71" s="303" t="s">
        <v>360</v>
      </c>
      <c r="H71" s="303"/>
      <c r="I71" s="303" t="s">
        <v>1332</v>
      </c>
      <c r="J71" s="254">
        <v>0</v>
      </c>
      <c r="K71" s="303"/>
      <c r="L71" s="303"/>
      <c r="M71" s="303"/>
      <c r="N71" s="303"/>
      <c r="O71" s="303"/>
      <c r="P71" s="386"/>
      <c r="Q71" s="387"/>
      <c r="R71" s="305"/>
      <c r="S71" s="305"/>
      <c r="T71" s="305"/>
      <c r="U71" s="305"/>
      <c r="V71" s="305"/>
      <c r="W71" s="305"/>
      <c r="X71" s="305"/>
      <c r="Y71" s="305"/>
      <c r="Z71" s="305"/>
      <c r="AA71" s="305"/>
      <c r="AB71" s="305"/>
      <c r="AC71" s="305"/>
      <c r="AD71" s="305"/>
      <c r="AE71" s="305"/>
      <c r="AF71" s="305"/>
      <c r="AG71" s="305"/>
      <c r="AH71" s="305"/>
    </row>
    <row r="72" spans="2:34" s="42" customFormat="1" ht="15" x14ac:dyDescent="0.4">
      <c r="B72" s="303">
        <f>VLOOKUP(C72,Companies[],3,FALSE)</f>
        <v>983426417</v>
      </c>
      <c r="C72" s="300" t="str">
        <f t="shared" si="0"/>
        <v>Engie E&amp;P Norge AS</v>
      </c>
      <c r="D72" s="347" t="s">
        <v>2094</v>
      </c>
      <c r="E72" s="303" t="s">
        <v>2078</v>
      </c>
      <c r="F72" s="303" t="s">
        <v>360</v>
      </c>
      <c r="G72" s="303" t="s">
        <v>360</v>
      </c>
      <c r="H72" s="303"/>
      <c r="I72" s="303" t="s">
        <v>1332</v>
      </c>
      <c r="J72" s="254">
        <v>0</v>
      </c>
      <c r="K72" s="303"/>
      <c r="L72" s="303"/>
      <c r="M72" s="303"/>
      <c r="N72" s="303"/>
      <c r="O72" s="303"/>
      <c r="P72" s="386"/>
      <c r="Q72" s="387"/>
      <c r="R72" s="305"/>
      <c r="S72" s="305"/>
      <c r="T72" s="305"/>
      <c r="U72" s="305"/>
      <c r="V72" s="305"/>
      <c r="W72" s="305"/>
      <c r="X72" s="305"/>
      <c r="Y72" s="305"/>
      <c r="Z72" s="305"/>
      <c r="AA72" s="305"/>
      <c r="AB72" s="305"/>
      <c r="AC72" s="305"/>
      <c r="AD72" s="305"/>
      <c r="AE72" s="305"/>
      <c r="AF72" s="305"/>
      <c r="AG72" s="305"/>
      <c r="AH72" s="305"/>
    </row>
    <row r="73" spans="2:34" s="42" customFormat="1" ht="15" x14ac:dyDescent="0.4">
      <c r="B73" s="303">
        <f>VLOOKUP(C73,Companies[],3,FALSE)</f>
        <v>983426417</v>
      </c>
      <c r="C73" s="300" t="str">
        <f t="shared" si="0"/>
        <v>Engie E&amp;P Norge AS</v>
      </c>
      <c r="D73" s="303" t="s">
        <v>2079</v>
      </c>
      <c r="E73" s="303" t="s">
        <v>2080</v>
      </c>
      <c r="F73" s="303" t="s">
        <v>360</v>
      </c>
      <c r="G73" s="303" t="s">
        <v>360</v>
      </c>
      <c r="H73" s="303"/>
      <c r="I73" s="303" t="s">
        <v>1332</v>
      </c>
      <c r="J73" s="254">
        <v>26600000</v>
      </c>
      <c r="K73" s="303"/>
      <c r="L73" s="303"/>
      <c r="M73" s="303"/>
      <c r="N73" s="303"/>
      <c r="O73" s="303"/>
      <c r="P73" s="386"/>
      <c r="Q73" s="387"/>
      <c r="R73" s="305"/>
      <c r="S73" s="305"/>
      <c r="T73" s="305"/>
      <c r="U73" s="305"/>
      <c r="V73" s="305"/>
      <c r="W73" s="305"/>
      <c r="X73" s="305"/>
      <c r="Y73" s="305"/>
      <c r="Z73" s="305"/>
      <c r="AA73" s="305"/>
      <c r="AB73" s="305"/>
      <c r="AC73" s="305"/>
      <c r="AD73" s="305"/>
      <c r="AE73" s="305"/>
      <c r="AF73" s="305"/>
      <c r="AG73" s="305"/>
      <c r="AH73" s="305"/>
    </row>
    <row r="74" spans="2:34" s="42" customFormat="1" ht="15" x14ac:dyDescent="0.4">
      <c r="B74" s="303">
        <f>VLOOKUP(C74,Companies[],3,FALSE)</f>
        <v>983426417</v>
      </c>
      <c r="C74" s="300" t="str">
        <f t="shared" si="0"/>
        <v>Engie E&amp;P Norge AS</v>
      </c>
      <c r="D74" s="303" t="s">
        <v>2076</v>
      </c>
      <c r="E74" s="303" t="s">
        <v>2081</v>
      </c>
      <c r="F74" s="303" t="s">
        <v>360</v>
      </c>
      <c r="G74" s="303" t="s">
        <v>360</v>
      </c>
      <c r="H74" s="303"/>
      <c r="I74" s="303" t="s">
        <v>1332</v>
      </c>
      <c r="J74" s="254">
        <v>0</v>
      </c>
      <c r="K74" s="303"/>
      <c r="L74" s="303"/>
      <c r="M74" s="303"/>
      <c r="N74" s="303"/>
      <c r="O74" s="303"/>
      <c r="P74" s="386"/>
      <c r="Q74" s="387"/>
      <c r="R74" s="305"/>
      <c r="S74" s="305"/>
      <c r="T74" s="305"/>
      <c r="U74" s="305"/>
      <c r="V74" s="305"/>
      <c r="W74" s="305"/>
      <c r="X74" s="305"/>
      <c r="Y74" s="305"/>
      <c r="Z74" s="305"/>
      <c r="AA74" s="305"/>
      <c r="AB74" s="305"/>
      <c r="AC74" s="305"/>
      <c r="AD74" s="305"/>
      <c r="AE74" s="305"/>
      <c r="AF74" s="305"/>
      <c r="AG74" s="305"/>
      <c r="AH74" s="305"/>
    </row>
    <row r="75" spans="2:34" s="42" customFormat="1" ht="15" x14ac:dyDescent="0.4">
      <c r="B75" s="303">
        <f>VLOOKUP(C75,Companies[],3,FALSE)</f>
        <v>919160675</v>
      </c>
      <c r="C75" s="300" t="s">
        <v>2029</v>
      </c>
      <c r="D75" s="303" t="s">
        <v>2076</v>
      </c>
      <c r="E75" s="303" t="s">
        <v>2077</v>
      </c>
      <c r="F75" s="303" t="s">
        <v>360</v>
      </c>
      <c r="G75" s="303" t="s">
        <v>360</v>
      </c>
      <c r="H75" s="303"/>
      <c r="I75" s="303" t="s">
        <v>1332</v>
      </c>
      <c r="J75" s="254">
        <v>0</v>
      </c>
      <c r="K75" s="303"/>
      <c r="L75" s="303"/>
      <c r="M75" s="303"/>
      <c r="N75" s="303"/>
      <c r="O75" s="303"/>
      <c r="P75" s="386"/>
      <c r="Q75" s="387"/>
      <c r="R75" s="305"/>
      <c r="S75" s="305"/>
      <c r="T75" s="305"/>
      <c r="U75" s="305"/>
      <c r="V75" s="305"/>
      <c r="W75" s="305"/>
      <c r="X75" s="305"/>
      <c r="Y75" s="305"/>
      <c r="Z75" s="305"/>
      <c r="AA75" s="305"/>
      <c r="AB75" s="305"/>
      <c r="AC75" s="305"/>
      <c r="AD75" s="305"/>
      <c r="AE75" s="305"/>
      <c r="AF75" s="305"/>
      <c r="AG75" s="305"/>
      <c r="AH75" s="305"/>
    </row>
    <row r="76" spans="2:34" s="42" customFormat="1" ht="15" x14ac:dyDescent="0.4">
      <c r="B76" s="303">
        <f>VLOOKUP(C76,Companies[],3,FALSE)</f>
        <v>919160675</v>
      </c>
      <c r="C76" s="300" t="str">
        <f t="shared" si="0"/>
        <v>Eni Norge AS</v>
      </c>
      <c r="D76" s="348" t="s">
        <v>2094</v>
      </c>
      <c r="E76" s="303" t="s">
        <v>2078</v>
      </c>
      <c r="F76" s="303" t="s">
        <v>360</v>
      </c>
      <c r="G76" s="303" t="s">
        <v>360</v>
      </c>
      <c r="H76" s="303"/>
      <c r="I76" s="303" t="s">
        <v>1332</v>
      </c>
      <c r="J76" s="254">
        <v>0</v>
      </c>
      <c r="K76" s="303"/>
      <c r="L76" s="303"/>
      <c r="M76" s="303"/>
      <c r="N76" s="303"/>
      <c r="O76" s="303"/>
      <c r="P76" s="386"/>
      <c r="Q76" s="387"/>
      <c r="R76" s="305"/>
      <c r="S76" s="305"/>
      <c r="T76" s="305"/>
      <c r="U76" s="305"/>
      <c r="V76" s="305"/>
      <c r="W76" s="305"/>
      <c r="X76" s="305"/>
      <c r="Y76" s="305"/>
      <c r="Z76" s="305"/>
      <c r="AA76" s="305"/>
      <c r="AB76" s="305"/>
      <c r="AC76" s="305"/>
      <c r="AD76" s="305"/>
      <c r="AE76" s="305"/>
      <c r="AF76" s="305"/>
      <c r="AG76" s="305"/>
      <c r="AH76" s="305"/>
    </row>
    <row r="77" spans="2:34" s="42" customFormat="1" ht="15" x14ac:dyDescent="0.4">
      <c r="B77" s="303">
        <f>VLOOKUP(C77,Companies[],3,FALSE)</f>
        <v>919160675</v>
      </c>
      <c r="C77" s="300" t="str">
        <f t="shared" si="0"/>
        <v>Eni Norge AS</v>
      </c>
      <c r="D77" s="303" t="s">
        <v>2079</v>
      </c>
      <c r="E77" s="303" t="s">
        <v>2080</v>
      </c>
      <c r="F77" s="303" t="s">
        <v>360</v>
      </c>
      <c r="G77" s="303" t="s">
        <v>360</v>
      </c>
      <c r="H77" s="303"/>
      <c r="I77" s="303" t="s">
        <v>1332</v>
      </c>
      <c r="J77" s="254">
        <v>78536000</v>
      </c>
      <c r="K77" s="303"/>
      <c r="L77" s="303"/>
      <c r="M77" s="303"/>
      <c r="N77" s="303"/>
      <c r="O77" s="303"/>
      <c r="P77" s="386"/>
      <c r="Q77" s="387"/>
      <c r="R77" s="305"/>
      <c r="S77" s="305"/>
      <c r="T77" s="305"/>
      <c r="U77" s="305"/>
      <c r="V77" s="305"/>
      <c r="W77" s="305"/>
      <c r="X77" s="305"/>
      <c r="Y77" s="305"/>
      <c r="Z77" s="305"/>
      <c r="AA77" s="305"/>
      <c r="AB77" s="305"/>
      <c r="AC77" s="305"/>
      <c r="AD77" s="305"/>
      <c r="AE77" s="305"/>
      <c r="AF77" s="305"/>
      <c r="AG77" s="305"/>
      <c r="AH77" s="305"/>
    </row>
    <row r="78" spans="2:34" s="42" customFormat="1" ht="15" x14ac:dyDescent="0.4">
      <c r="B78" s="303">
        <f>VLOOKUP(C78,Companies[],3,FALSE)</f>
        <v>919160675</v>
      </c>
      <c r="C78" s="300" t="str">
        <f t="shared" si="0"/>
        <v>Eni Norge AS</v>
      </c>
      <c r="D78" s="303" t="s">
        <v>2076</v>
      </c>
      <c r="E78" s="303" t="s">
        <v>2081</v>
      </c>
      <c r="F78" s="303" t="s">
        <v>360</v>
      </c>
      <c r="G78" s="303" t="s">
        <v>360</v>
      </c>
      <c r="H78" s="303"/>
      <c r="I78" s="303" t="s">
        <v>1332</v>
      </c>
      <c r="J78" s="254">
        <v>19775000</v>
      </c>
      <c r="K78" s="303"/>
      <c r="L78" s="303"/>
      <c r="M78" s="303"/>
      <c r="N78" s="303"/>
      <c r="O78" s="303"/>
      <c r="P78" s="386"/>
      <c r="Q78" s="387"/>
      <c r="R78" s="305"/>
      <c r="S78" s="305"/>
      <c r="T78" s="305"/>
      <c r="U78" s="305"/>
      <c r="V78" s="305"/>
      <c r="W78" s="305"/>
      <c r="X78" s="305"/>
      <c r="Y78" s="305"/>
      <c r="Z78" s="305"/>
      <c r="AA78" s="305"/>
      <c r="AB78" s="305"/>
      <c r="AC78" s="305"/>
      <c r="AD78" s="305"/>
      <c r="AE78" s="305"/>
      <c r="AF78" s="305"/>
      <c r="AG78" s="305"/>
      <c r="AH78" s="305"/>
    </row>
    <row r="79" spans="2:34" s="42" customFormat="1" ht="15" x14ac:dyDescent="0.4">
      <c r="B79" s="303">
        <f>VLOOKUP(C79,Companies[],3,FALSE)</f>
        <v>990888213</v>
      </c>
      <c r="C79" s="300" t="s">
        <v>2030</v>
      </c>
      <c r="D79" s="303" t="s">
        <v>2076</v>
      </c>
      <c r="E79" s="303" t="s">
        <v>2077</v>
      </c>
      <c r="F79" s="303" t="s">
        <v>360</v>
      </c>
      <c r="G79" s="303" t="s">
        <v>360</v>
      </c>
      <c r="H79" s="303"/>
      <c r="I79" s="303" t="s">
        <v>1332</v>
      </c>
      <c r="J79" s="254">
        <v>67439496000</v>
      </c>
      <c r="K79" s="303"/>
      <c r="L79" s="303"/>
      <c r="M79" s="303"/>
      <c r="N79" s="303"/>
      <c r="O79" s="303"/>
      <c r="P79" s="386"/>
      <c r="Q79" s="387"/>
      <c r="R79" s="305"/>
      <c r="S79" s="305"/>
      <c r="T79" s="305"/>
      <c r="U79" s="305"/>
      <c r="V79" s="305"/>
      <c r="W79" s="305"/>
      <c r="X79" s="305"/>
      <c r="Y79" s="305"/>
      <c r="Z79" s="305"/>
      <c r="AA79" s="305"/>
      <c r="AB79" s="305"/>
      <c r="AC79" s="305"/>
      <c r="AD79" s="305"/>
      <c r="AE79" s="305"/>
      <c r="AF79" s="305"/>
      <c r="AG79" s="305"/>
      <c r="AH79" s="305"/>
    </row>
    <row r="80" spans="2:34" s="42" customFormat="1" ht="15" x14ac:dyDescent="0.4">
      <c r="B80" s="303">
        <f>VLOOKUP(C80,Companies[],3,FALSE)</f>
        <v>990888213</v>
      </c>
      <c r="C80" s="300" t="str">
        <f t="shared" si="0"/>
        <v>Equinor Energy AS</v>
      </c>
      <c r="D80" s="349" t="s">
        <v>2094</v>
      </c>
      <c r="E80" s="303" t="s">
        <v>2078</v>
      </c>
      <c r="F80" s="303" t="s">
        <v>360</v>
      </c>
      <c r="G80" s="303" t="s">
        <v>360</v>
      </c>
      <c r="H80" s="303"/>
      <c r="I80" s="303" t="s">
        <v>1332</v>
      </c>
      <c r="J80" s="254">
        <v>-628000</v>
      </c>
      <c r="K80" s="303"/>
      <c r="L80" s="303"/>
      <c r="M80" s="303"/>
      <c r="N80" s="303"/>
      <c r="O80" s="303"/>
      <c r="P80" s="386"/>
      <c r="Q80" s="387"/>
      <c r="R80" s="305"/>
      <c r="S80" s="305"/>
      <c r="T80" s="305"/>
      <c r="U80" s="305"/>
      <c r="V80" s="305"/>
      <c r="W80" s="305"/>
      <c r="X80" s="305"/>
      <c r="Y80" s="305"/>
      <c r="Z80" s="305"/>
      <c r="AA80" s="305"/>
      <c r="AB80" s="305"/>
      <c r="AC80" s="305"/>
      <c r="AD80" s="305"/>
      <c r="AE80" s="305"/>
      <c r="AF80" s="305"/>
      <c r="AG80" s="305"/>
      <c r="AH80" s="305"/>
    </row>
    <row r="81" spans="2:34" s="42" customFormat="1" ht="15" x14ac:dyDescent="0.4">
      <c r="B81" s="303">
        <f>VLOOKUP(C81,Companies[],3,FALSE)</f>
        <v>990888213</v>
      </c>
      <c r="C81" s="300" t="str">
        <f t="shared" ref="C81:C82" si="1">+C80</f>
        <v>Equinor Energy AS</v>
      </c>
      <c r="D81" s="303" t="s">
        <v>2079</v>
      </c>
      <c r="E81" s="303" t="s">
        <v>2080</v>
      </c>
      <c r="F81" s="303" t="s">
        <v>360</v>
      </c>
      <c r="G81" s="303" t="s">
        <v>360</v>
      </c>
      <c r="H81" s="303"/>
      <c r="I81" s="303" t="s">
        <v>1332</v>
      </c>
      <c r="J81" s="254">
        <v>783619000</v>
      </c>
      <c r="K81" s="303"/>
      <c r="L81" s="303"/>
      <c r="M81" s="303"/>
      <c r="N81" s="303"/>
      <c r="O81" s="303"/>
      <c r="P81" s="386"/>
      <c r="Q81" s="387"/>
      <c r="R81" s="305"/>
      <c r="S81" s="305"/>
      <c r="T81" s="305"/>
      <c r="U81" s="305"/>
      <c r="V81" s="305"/>
      <c r="W81" s="305"/>
      <c r="X81" s="305"/>
      <c r="Y81" s="305"/>
      <c r="Z81" s="305"/>
      <c r="AA81" s="305"/>
      <c r="AB81" s="305"/>
      <c r="AC81" s="305"/>
      <c r="AD81" s="305"/>
      <c r="AE81" s="305"/>
      <c r="AF81" s="305"/>
      <c r="AG81" s="305"/>
      <c r="AH81" s="305"/>
    </row>
    <row r="82" spans="2:34" s="42" customFormat="1" ht="15" x14ac:dyDescent="0.4">
      <c r="B82" s="303">
        <f>VLOOKUP(C82,Companies[],3,FALSE)</f>
        <v>990888213</v>
      </c>
      <c r="C82" s="300" t="str">
        <f t="shared" si="1"/>
        <v>Equinor Energy AS</v>
      </c>
      <c r="D82" s="303" t="s">
        <v>2076</v>
      </c>
      <c r="E82" s="303" t="s">
        <v>2081</v>
      </c>
      <c r="F82" s="303" t="s">
        <v>360</v>
      </c>
      <c r="G82" s="303" t="s">
        <v>360</v>
      </c>
      <c r="H82" s="303"/>
      <c r="I82" s="303" t="s">
        <v>1332</v>
      </c>
      <c r="J82" s="254">
        <v>3913824000</v>
      </c>
      <c r="K82" s="303"/>
      <c r="L82" s="303"/>
      <c r="M82" s="303"/>
      <c r="N82" s="303"/>
      <c r="O82" s="303"/>
      <c r="P82" s="386"/>
      <c r="Q82" s="387"/>
      <c r="R82" s="305"/>
      <c r="S82" s="305"/>
      <c r="T82" s="305"/>
      <c r="U82" s="305"/>
      <c r="V82" s="305"/>
      <c r="W82" s="305"/>
      <c r="X82" s="305"/>
      <c r="Y82" s="305"/>
      <c r="Z82" s="305"/>
      <c r="AA82" s="305"/>
      <c r="AB82" s="305"/>
      <c r="AC82" s="305"/>
      <c r="AD82" s="305"/>
      <c r="AE82" s="305"/>
      <c r="AF82" s="305"/>
      <c r="AG82" s="305"/>
      <c r="AH82" s="305"/>
    </row>
    <row r="83" spans="2:34" s="42" customFormat="1" ht="15" x14ac:dyDescent="0.4">
      <c r="B83" s="303">
        <f>VLOOKUP(C83,Companies[],3,FALSE)</f>
        <v>914048990</v>
      </c>
      <c r="C83" s="300" t="s">
        <v>2031</v>
      </c>
      <c r="D83" s="303" t="s">
        <v>2076</v>
      </c>
      <c r="E83" s="303" t="s">
        <v>2077</v>
      </c>
      <c r="F83" s="303" t="s">
        <v>360</v>
      </c>
      <c r="G83" s="303" t="s">
        <v>360</v>
      </c>
      <c r="H83" s="303"/>
      <c r="I83" s="303" t="s">
        <v>1332</v>
      </c>
      <c r="J83" s="254">
        <v>13646349000</v>
      </c>
      <c r="K83" s="303"/>
      <c r="L83" s="303"/>
      <c r="M83" s="303"/>
      <c r="N83" s="303"/>
      <c r="O83" s="303"/>
      <c r="P83" s="386"/>
      <c r="Q83" s="387"/>
      <c r="R83" s="305"/>
      <c r="S83" s="305"/>
      <c r="T83" s="305"/>
      <c r="U83" s="305"/>
      <c r="V83" s="305"/>
      <c r="W83" s="305"/>
      <c r="X83" s="305"/>
      <c r="Y83" s="305"/>
      <c r="Z83" s="305"/>
      <c r="AA83" s="305"/>
      <c r="AB83" s="305"/>
      <c r="AC83" s="305"/>
      <c r="AD83" s="305"/>
      <c r="AE83" s="305"/>
      <c r="AF83" s="305"/>
      <c r="AG83" s="305"/>
      <c r="AH83" s="305"/>
    </row>
    <row r="84" spans="2:34" s="42" customFormat="1" ht="15" x14ac:dyDescent="0.4">
      <c r="B84" s="303">
        <f>VLOOKUP(C84,Companies[],3,FALSE)</f>
        <v>914048990</v>
      </c>
      <c r="C84" s="300" t="str">
        <f t="shared" ref="C84:C86" si="2">+C83</f>
        <v>ExxonMobil Expl. and Prod. Norway AS</v>
      </c>
      <c r="D84" s="350" t="s">
        <v>2094</v>
      </c>
      <c r="E84" s="303" t="s">
        <v>2078</v>
      </c>
      <c r="F84" s="303" t="s">
        <v>360</v>
      </c>
      <c r="G84" s="303" t="s">
        <v>360</v>
      </c>
      <c r="H84" s="303"/>
      <c r="I84" s="303" t="s">
        <v>1332</v>
      </c>
      <c r="J84" s="254">
        <v>0</v>
      </c>
      <c r="K84" s="303"/>
      <c r="L84" s="303"/>
      <c r="M84" s="303"/>
      <c r="N84" s="303"/>
      <c r="O84" s="303"/>
      <c r="P84" s="386"/>
      <c r="Q84" s="387"/>
      <c r="R84" s="305"/>
      <c r="S84" s="305"/>
      <c r="T84" s="305"/>
      <c r="U84" s="305"/>
      <c r="V84" s="305"/>
      <c r="W84" s="305"/>
      <c r="X84" s="305"/>
      <c r="Y84" s="305"/>
      <c r="Z84" s="305"/>
      <c r="AA84" s="305"/>
      <c r="AB84" s="305"/>
      <c r="AC84" s="305"/>
      <c r="AD84" s="305"/>
      <c r="AE84" s="305"/>
      <c r="AF84" s="305"/>
      <c r="AG84" s="305"/>
      <c r="AH84" s="305"/>
    </row>
    <row r="85" spans="2:34" s="42" customFormat="1" ht="15" x14ac:dyDescent="0.4">
      <c r="B85" s="303">
        <f>VLOOKUP(C85,Companies[],3,FALSE)</f>
        <v>914048990</v>
      </c>
      <c r="C85" s="300" t="str">
        <f t="shared" si="2"/>
        <v>ExxonMobil Expl. and Prod. Norway AS</v>
      </c>
      <c r="D85" s="303" t="s">
        <v>2079</v>
      </c>
      <c r="E85" s="303" t="s">
        <v>2080</v>
      </c>
      <c r="F85" s="303" t="s">
        <v>360</v>
      </c>
      <c r="G85" s="303" t="s">
        <v>360</v>
      </c>
      <c r="H85" s="303"/>
      <c r="I85" s="303" t="s">
        <v>1332</v>
      </c>
      <c r="J85" s="254">
        <v>-819000</v>
      </c>
      <c r="K85" s="303"/>
      <c r="L85" s="303"/>
      <c r="M85" s="303"/>
      <c r="N85" s="303"/>
      <c r="O85" s="303"/>
      <c r="P85" s="386"/>
      <c r="Q85" s="387"/>
      <c r="R85" s="305"/>
      <c r="S85" s="305"/>
      <c r="T85" s="305"/>
      <c r="U85" s="305"/>
      <c r="V85" s="305"/>
      <c r="W85" s="305"/>
      <c r="X85" s="305"/>
      <c r="Y85" s="305"/>
      <c r="Z85" s="305"/>
      <c r="AA85" s="305"/>
      <c r="AB85" s="305"/>
      <c r="AC85" s="305"/>
      <c r="AD85" s="305"/>
      <c r="AE85" s="305"/>
      <c r="AF85" s="305"/>
      <c r="AG85" s="305"/>
      <c r="AH85" s="305"/>
    </row>
    <row r="86" spans="2:34" s="42" customFormat="1" ht="15" x14ac:dyDescent="0.4">
      <c r="B86" s="303">
        <f>VLOOKUP(C86,Companies[],3,FALSE)</f>
        <v>914048990</v>
      </c>
      <c r="C86" s="300" t="str">
        <f t="shared" si="2"/>
        <v>ExxonMobil Expl. and Prod. Norway AS</v>
      </c>
      <c r="D86" s="303" t="s">
        <v>2076</v>
      </c>
      <c r="E86" s="303" t="s">
        <v>2081</v>
      </c>
      <c r="F86" s="303" t="s">
        <v>360</v>
      </c>
      <c r="G86" s="303" t="s">
        <v>360</v>
      </c>
      <c r="H86" s="303"/>
      <c r="I86" s="303" t="s">
        <v>1332</v>
      </c>
      <c r="J86" s="254">
        <v>0</v>
      </c>
      <c r="K86" s="303"/>
      <c r="L86" s="303"/>
      <c r="M86" s="303"/>
      <c r="N86" s="303"/>
      <c r="O86" s="303"/>
      <c r="P86" s="386"/>
      <c r="Q86" s="387"/>
      <c r="R86" s="305"/>
      <c r="S86" s="305"/>
      <c r="T86" s="305"/>
      <c r="U86" s="305"/>
      <c r="V86" s="305"/>
      <c r="W86" s="305"/>
      <c r="X86" s="305"/>
      <c r="Y86" s="305"/>
      <c r="Z86" s="305"/>
      <c r="AA86" s="305"/>
      <c r="AB86" s="305"/>
      <c r="AC86" s="305"/>
      <c r="AD86" s="305"/>
      <c r="AE86" s="305"/>
      <c r="AF86" s="305"/>
      <c r="AG86" s="305"/>
      <c r="AH86" s="305"/>
    </row>
    <row r="87" spans="2:34" s="42" customFormat="1" ht="15" x14ac:dyDescent="0.4">
      <c r="B87" s="303">
        <f>VLOOKUP(C87,Companies[],3,FALSE)</f>
        <v>924956917</v>
      </c>
      <c r="C87" s="300" t="s">
        <v>2032</v>
      </c>
      <c r="D87" s="303" t="s">
        <v>2076</v>
      </c>
      <c r="E87" s="303" t="s">
        <v>2077</v>
      </c>
      <c r="F87" s="303" t="s">
        <v>360</v>
      </c>
      <c r="G87" s="303" t="s">
        <v>360</v>
      </c>
      <c r="H87" s="303"/>
      <c r="I87" s="303" t="s">
        <v>1332</v>
      </c>
      <c r="J87" s="254">
        <v>-320000</v>
      </c>
      <c r="K87" s="303"/>
      <c r="L87" s="303"/>
      <c r="M87" s="303"/>
      <c r="N87" s="303"/>
      <c r="O87" s="303"/>
      <c r="P87" s="386"/>
      <c r="Q87" s="387"/>
      <c r="R87" s="305"/>
      <c r="S87" s="305"/>
      <c r="T87" s="305"/>
      <c r="U87" s="305"/>
      <c r="V87" s="305"/>
      <c r="W87" s="305"/>
      <c r="X87" s="305"/>
      <c r="Y87" s="305"/>
      <c r="Z87" s="305"/>
      <c r="AA87" s="305"/>
      <c r="AB87" s="305"/>
      <c r="AC87" s="305"/>
      <c r="AD87" s="305"/>
      <c r="AE87" s="305"/>
      <c r="AF87" s="305"/>
      <c r="AG87" s="305"/>
      <c r="AH87" s="305"/>
    </row>
    <row r="88" spans="2:34" s="42" customFormat="1" ht="15" x14ac:dyDescent="0.4">
      <c r="B88" s="303">
        <f>VLOOKUP(C88,Companies[],3,FALSE)</f>
        <v>924956917</v>
      </c>
      <c r="C88" s="300" t="str">
        <f t="shared" ref="C88:C90" si="3">+C87</f>
        <v>ExxonMobil Production Norway Inc.</v>
      </c>
      <c r="D88" s="351" t="s">
        <v>2094</v>
      </c>
      <c r="E88" s="303" t="s">
        <v>2078</v>
      </c>
      <c r="F88" s="303" t="s">
        <v>360</v>
      </c>
      <c r="G88" s="303" t="s">
        <v>360</v>
      </c>
      <c r="H88" s="303"/>
      <c r="I88" s="303" t="s">
        <v>1332</v>
      </c>
      <c r="J88" s="254">
        <v>0</v>
      </c>
      <c r="K88" s="303"/>
      <c r="L88" s="303"/>
      <c r="M88" s="303"/>
      <c r="N88" s="303"/>
      <c r="O88" s="303"/>
      <c r="P88" s="386"/>
      <c r="Q88" s="387"/>
      <c r="R88" s="305"/>
      <c r="S88" s="305"/>
      <c r="T88" s="305"/>
      <c r="U88" s="305"/>
      <c r="V88" s="305"/>
      <c r="W88" s="305"/>
      <c r="X88" s="305"/>
      <c r="Y88" s="305"/>
      <c r="Z88" s="305"/>
      <c r="AA88" s="305"/>
      <c r="AB88" s="305"/>
      <c r="AC88" s="305"/>
      <c r="AD88" s="305"/>
      <c r="AE88" s="305"/>
      <c r="AF88" s="305"/>
      <c r="AG88" s="305"/>
      <c r="AH88" s="305"/>
    </row>
    <row r="89" spans="2:34" s="42" customFormat="1" ht="15" x14ac:dyDescent="0.4">
      <c r="B89" s="303">
        <f>VLOOKUP(C89,Companies[],3,FALSE)</f>
        <v>924956917</v>
      </c>
      <c r="C89" s="300" t="str">
        <f t="shared" si="3"/>
        <v>ExxonMobil Production Norway Inc.</v>
      </c>
      <c r="D89" s="303" t="s">
        <v>2079</v>
      </c>
      <c r="E89" s="303" t="s">
        <v>2080</v>
      </c>
      <c r="F89" s="303" t="s">
        <v>360</v>
      </c>
      <c r="G89" s="303" t="s">
        <v>360</v>
      </c>
      <c r="H89" s="303"/>
      <c r="I89" s="303" t="s">
        <v>1332</v>
      </c>
      <c r="J89" s="254">
        <v>0</v>
      </c>
      <c r="K89" s="303"/>
      <c r="L89" s="303"/>
      <c r="M89" s="303"/>
      <c r="N89" s="303"/>
      <c r="O89" s="303"/>
      <c r="P89" s="386"/>
      <c r="Q89" s="387"/>
      <c r="R89" s="305"/>
      <c r="S89" s="305"/>
      <c r="T89" s="305"/>
      <c r="U89" s="305"/>
      <c r="V89" s="305"/>
      <c r="W89" s="305"/>
      <c r="X89" s="305"/>
      <c r="Y89" s="305"/>
      <c r="Z89" s="305"/>
      <c r="AA89" s="305"/>
      <c r="AB89" s="305"/>
      <c r="AC89" s="305"/>
      <c r="AD89" s="305"/>
      <c r="AE89" s="305"/>
      <c r="AF89" s="305"/>
      <c r="AG89" s="305"/>
      <c r="AH89" s="305"/>
    </row>
    <row r="90" spans="2:34" s="42" customFormat="1" ht="15" x14ac:dyDescent="0.4">
      <c r="B90" s="303">
        <f>VLOOKUP(C90,Companies[],3,FALSE)</f>
        <v>924956917</v>
      </c>
      <c r="C90" s="300" t="str">
        <f t="shared" si="3"/>
        <v>ExxonMobil Production Norway Inc.</v>
      </c>
      <c r="D90" s="303" t="s">
        <v>2076</v>
      </c>
      <c r="E90" s="303" t="s">
        <v>2081</v>
      </c>
      <c r="F90" s="303" t="s">
        <v>360</v>
      </c>
      <c r="G90" s="303" t="s">
        <v>360</v>
      </c>
      <c r="H90" s="303"/>
      <c r="I90" s="303" t="s">
        <v>1332</v>
      </c>
      <c r="J90" s="254">
        <v>0</v>
      </c>
      <c r="K90" s="303"/>
      <c r="L90" s="303"/>
      <c r="M90" s="303"/>
      <c r="N90" s="303"/>
      <c r="O90" s="303"/>
      <c r="P90" s="386"/>
      <c r="Q90" s="387"/>
      <c r="R90" s="305"/>
      <c r="S90" s="305"/>
      <c r="T90" s="305"/>
      <c r="U90" s="305"/>
      <c r="V90" s="305"/>
      <c r="W90" s="305"/>
      <c r="X90" s="305"/>
      <c r="Y90" s="305"/>
      <c r="Z90" s="305"/>
      <c r="AA90" s="305"/>
      <c r="AB90" s="305"/>
      <c r="AC90" s="305"/>
      <c r="AD90" s="305"/>
      <c r="AE90" s="305"/>
      <c r="AF90" s="305"/>
      <c r="AG90" s="305"/>
      <c r="AH90" s="305"/>
    </row>
    <row r="91" spans="2:34" s="42" customFormat="1" ht="15" x14ac:dyDescent="0.4">
      <c r="B91" s="303">
        <f>VLOOKUP(C91,Companies[],3,FALSE)</f>
        <v>989399071</v>
      </c>
      <c r="C91" s="300" t="s">
        <v>2033</v>
      </c>
      <c r="D91" s="303" t="s">
        <v>2076</v>
      </c>
      <c r="E91" s="303" t="s">
        <v>2077</v>
      </c>
      <c r="F91" s="303" t="s">
        <v>360</v>
      </c>
      <c r="G91" s="303" t="s">
        <v>360</v>
      </c>
      <c r="H91" s="303"/>
      <c r="I91" s="303" t="s">
        <v>1332</v>
      </c>
      <c r="J91" s="254">
        <v>0</v>
      </c>
      <c r="K91" s="303"/>
      <c r="L91" s="303"/>
      <c r="M91" s="303"/>
      <c r="N91" s="303"/>
      <c r="O91" s="303"/>
      <c r="P91" s="386"/>
      <c r="Q91" s="387"/>
      <c r="R91" s="305"/>
      <c r="S91" s="305"/>
      <c r="T91" s="305"/>
      <c r="U91" s="305"/>
      <c r="V91" s="305"/>
      <c r="W91" s="305"/>
      <c r="X91" s="305"/>
      <c r="Y91" s="305"/>
      <c r="Z91" s="305"/>
      <c r="AA91" s="305"/>
      <c r="AB91" s="305"/>
      <c r="AC91" s="305"/>
      <c r="AD91" s="305"/>
      <c r="AE91" s="305"/>
      <c r="AF91" s="305"/>
      <c r="AG91" s="305"/>
      <c r="AH91" s="305"/>
    </row>
    <row r="92" spans="2:34" s="42" customFormat="1" ht="15" x14ac:dyDescent="0.4">
      <c r="B92" s="303">
        <f>VLOOKUP(C92,Companies[],3,FALSE)</f>
        <v>989399071</v>
      </c>
      <c r="C92" s="300" t="str">
        <f t="shared" ref="C92:C94" si="4">+C91</f>
        <v>Faroe Petroleum Norge AS</v>
      </c>
      <c r="D92" s="352" t="s">
        <v>2094</v>
      </c>
      <c r="E92" s="303" t="s">
        <v>2078</v>
      </c>
      <c r="F92" s="303" t="s">
        <v>360</v>
      </c>
      <c r="G92" s="303" t="s">
        <v>360</v>
      </c>
      <c r="H92" s="303"/>
      <c r="I92" s="303" t="s">
        <v>1332</v>
      </c>
      <c r="J92" s="254">
        <v>0</v>
      </c>
      <c r="K92" s="303"/>
      <c r="L92" s="303"/>
      <c r="M92" s="303"/>
      <c r="N92" s="303"/>
      <c r="O92" s="303"/>
      <c r="P92" s="386"/>
      <c r="Q92" s="387"/>
      <c r="R92" s="305"/>
      <c r="S92" s="305"/>
      <c r="T92" s="305"/>
      <c r="U92" s="305"/>
      <c r="V92" s="305"/>
      <c r="W92" s="305"/>
      <c r="X92" s="305"/>
      <c r="Y92" s="305"/>
      <c r="Z92" s="305"/>
      <c r="AA92" s="305"/>
      <c r="AB92" s="305"/>
      <c r="AC92" s="305"/>
      <c r="AD92" s="305"/>
      <c r="AE92" s="305"/>
      <c r="AF92" s="305"/>
      <c r="AG92" s="305"/>
      <c r="AH92" s="305"/>
    </row>
    <row r="93" spans="2:34" s="42" customFormat="1" ht="15" x14ac:dyDescent="0.4">
      <c r="B93" s="303">
        <f>VLOOKUP(C93,Companies[],3,FALSE)</f>
        <v>989399071</v>
      </c>
      <c r="C93" s="300" t="str">
        <f t="shared" si="4"/>
        <v>Faroe Petroleum Norge AS</v>
      </c>
      <c r="D93" s="303" t="s">
        <v>2079</v>
      </c>
      <c r="E93" s="303" t="s">
        <v>2080</v>
      </c>
      <c r="F93" s="303" t="s">
        <v>360</v>
      </c>
      <c r="G93" s="303" t="s">
        <v>360</v>
      </c>
      <c r="H93" s="303"/>
      <c r="I93" s="303" t="s">
        <v>1332</v>
      </c>
      <c r="J93" s="254">
        <v>11403000</v>
      </c>
      <c r="K93" s="303"/>
      <c r="L93" s="303"/>
      <c r="M93" s="303"/>
      <c r="N93" s="303"/>
      <c r="O93" s="303"/>
      <c r="P93" s="386"/>
      <c r="Q93" s="387"/>
      <c r="R93" s="305"/>
      <c r="S93" s="305"/>
      <c r="T93" s="305"/>
      <c r="U93" s="305"/>
      <c r="V93" s="305"/>
      <c r="W93" s="305"/>
      <c r="X93" s="305"/>
      <c r="Y93" s="305"/>
      <c r="Z93" s="305"/>
      <c r="AA93" s="305"/>
      <c r="AB93" s="305"/>
      <c r="AC93" s="305"/>
      <c r="AD93" s="305"/>
      <c r="AE93" s="305"/>
      <c r="AF93" s="305"/>
      <c r="AG93" s="305"/>
      <c r="AH93" s="305"/>
    </row>
    <row r="94" spans="2:34" s="42" customFormat="1" ht="15" x14ac:dyDescent="0.4">
      <c r="B94" s="303">
        <f>VLOOKUP(C94,Companies[],3,FALSE)</f>
        <v>989399071</v>
      </c>
      <c r="C94" s="300" t="str">
        <f t="shared" si="4"/>
        <v>Faroe Petroleum Norge AS</v>
      </c>
      <c r="D94" s="303" t="s">
        <v>2076</v>
      </c>
      <c r="E94" s="303" t="s">
        <v>2081</v>
      </c>
      <c r="F94" s="303" t="s">
        <v>360</v>
      </c>
      <c r="G94" s="303" t="s">
        <v>360</v>
      </c>
      <c r="H94" s="303"/>
      <c r="I94" s="303" t="s">
        <v>1332</v>
      </c>
      <c r="J94" s="254">
        <v>0</v>
      </c>
      <c r="K94" s="303"/>
      <c r="L94" s="303"/>
      <c r="M94" s="303"/>
      <c r="N94" s="303"/>
      <c r="O94" s="303"/>
      <c r="P94" s="386"/>
      <c r="Q94" s="387"/>
      <c r="R94" s="305"/>
      <c r="S94" s="305"/>
      <c r="T94" s="305"/>
      <c r="U94" s="305"/>
      <c r="V94" s="305"/>
      <c r="W94" s="305"/>
      <c r="X94" s="305"/>
      <c r="Y94" s="305"/>
      <c r="Z94" s="305"/>
      <c r="AA94" s="305"/>
      <c r="AB94" s="305"/>
      <c r="AC94" s="305"/>
      <c r="AD94" s="305"/>
      <c r="AE94" s="305"/>
      <c r="AF94" s="305"/>
      <c r="AG94" s="305"/>
      <c r="AH94" s="305"/>
    </row>
    <row r="95" spans="2:34" s="42" customFormat="1" ht="15" x14ac:dyDescent="0.4">
      <c r="B95" s="303">
        <f>VLOOKUP(C95,Companies[],3,FALSE)</f>
        <v>990554382</v>
      </c>
      <c r="C95" s="300" t="s">
        <v>2034</v>
      </c>
      <c r="D95" s="303" t="s">
        <v>2076</v>
      </c>
      <c r="E95" s="303" t="s">
        <v>2077</v>
      </c>
      <c r="F95" s="303" t="s">
        <v>360</v>
      </c>
      <c r="G95" s="303" t="s">
        <v>360</v>
      </c>
      <c r="H95" s="303"/>
      <c r="I95" s="303" t="s">
        <v>1332</v>
      </c>
      <c r="J95" s="254">
        <v>-8328000</v>
      </c>
      <c r="K95" s="303"/>
      <c r="L95" s="303"/>
      <c r="M95" s="303"/>
      <c r="N95" s="303"/>
      <c r="O95" s="303"/>
      <c r="P95" s="386"/>
      <c r="Q95" s="387"/>
      <c r="R95" s="305"/>
      <c r="S95" s="305"/>
      <c r="T95" s="305"/>
      <c r="U95" s="305"/>
      <c r="V95" s="305"/>
      <c r="W95" s="305"/>
      <c r="X95" s="305"/>
      <c r="Y95" s="305"/>
      <c r="Z95" s="305"/>
      <c r="AA95" s="305"/>
      <c r="AB95" s="305"/>
      <c r="AC95" s="305"/>
      <c r="AD95" s="305"/>
      <c r="AE95" s="305"/>
      <c r="AF95" s="305"/>
      <c r="AG95" s="305"/>
      <c r="AH95" s="305"/>
    </row>
    <row r="96" spans="2:34" s="42" customFormat="1" ht="15" x14ac:dyDescent="0.4">
      <c r="B96" s="303">
        <f>VLOOKUP(C96,Companies[],3,FALSE)</f>
        <v>990554382</v>
      </c>
      <c r="C96" s="300" t="str">
        <f t="shared" ref="C96:C98" si="5">+C95</f>
        <v>Fortis Petroleum Norway AS</v>
      </c>
      <c r="D96" s="353" t="s">
        <v>2094</v>
      </c>
      <c r="E96" s="303" t="s">
        <v>2078</v>
      </c>
      <c r="F96" s="303" t="s">
        <v>360</v>
      </c>
      <c r="G96" s="303" t="s">
        <v>360</v>
      </c>
      <c r="H96" s="303"/>
      <c r="I96" s="303" t="s">
        <v>1332</v>
      </c>
      <c r="J96" s="254">
        <v>0</v>
      </c>
      <c r="K96" s="303"/>
      <c r="L96" s="303"/>
      <c r="M96" s="303"/>
      <c r="N96" s="303"/>
      <c r="O96" s="303"/>
      <c r="P96" s="386"/>
      <c r="Q96" s="387"/>
      <c r="R96" s="305"/>
      <c r="S96" s="305"/>
      <c r="T96" s="305"/>
      <c r="U96" s="305"/>
      <c r="V96" s="305"/>
      <c r="W96" s="305"/>
      <c r="X96" s="305"/>
      <c r="Y96" s="305"/>
      <c r="Z96" s="305"/>
      <c r="AA96" s="305"/>
      <c r="AB96" s="305"/>
      <c r="AC96" s="305"/>
      <c r="AD96" s="305"/>
      <c r="AE96" s="305"/>
      <c r="AF96" s="305"/>
      <c r="AG96" s="305"/>
      <c r="AH96" s="305"/>
    </row>
    <row r="97" spans="2:34" s="42" customFormat="1" ht="15" x14ac:dyDescent="0.4">
      <c r="B97" s="303">
        <f>VLOOKUP(C97,Companies[],3,FALSE)</f>
        <v>990554382</v>
      </c>
      <c r="C97" s="300" t="str">
        <f t="shared" si="5"/>
        <v>Fortis Petroleum Norway AS</v>
      </c>
      <c r="D97" s="303" t="s">
        <v>2079</v>
      </c>
      <c r="E97" s="303" t="s">
        <v>2080</v>
      </c>
      <c r="F97" s="303" t="s">
        <v>360</v>
      </c>
      <c r="G97" s="303" t="s">
        <v>360</v>
      </c>
      <c r="H97" s="303"/>
      <c r="I97" s="303" t="s">
        <v>1332</v>
      </c>
      <c r="J97" s="254">
        <v>0</v>
      </c>
      <c r="K97" s="303"/>
      <c r="L97" s="303"/>
      <c r="M97" s="303"/>
      <c r="N97" s="303"/>
      <c r="O97" s="303"/>
      <c r="P97" s="386"/>
      <c r="Q97" s="387"/>
      <c r="R97" s="305"/>
      <c r="S97" s="305"/>
      <c r="T97" s="305"/>
      <c r="U97" s="305"/>
      <c r="V97" s="305"/>
      <c r="W97" s="305"/>
      <c r="X97" s="305"/>
      <c r="Y97" s="305"/>
      <c r="Z97" s="305"/>
      <c r="AA97" s="305"/>
      <c r="AB97" s="305"/>
      <c r="AC97" s="305"/>
      <c r="AD97" s="305"/>
      <c r="AE97" s="305"/>
      <c r="AF97" s="305"/>
      <c r="AG97" s="305"/>
      <c r="AH97" s="305"/>
    </row>
    <row r="98" spans="2:34" s="42" customFormat="1" ht="15" x14ac:dyDescent="0.4">
      <c r="B98" s="303">
        <f>VLOOKUP(C98,Companies[],3,FALSE)</f>
        <v>990554382</v>
      </c>
      <c r="C98" s="300" t="str">
        <f t="shared" si="5"/>
        <v>Fortis Petroleum Norway AS</v>
      </c>
      <c r="D98" s="303" t="s">
        <v>2076</v>
      </c>
      <c r="E98" s="303" t="s">
        <v>2081</v>
      </c>
      <c r="F98" s="303" t="s">
        <v>360</v>
      </c>
      <c r="G98" s="303" t="s">
        <v>360</v>
      </c>
      <c r="H98" s="303"/>
      <c r="I98" s="303" t="s">
        <v>1332</v>
      </c>
      <c r="J98" s="254">
        <v>0</v>
      </c>
      <c r="K98" s="303"/>
      <c r="L98" s="303"/>
      <c r="M98" s="303"/>
      <c r="N98" s="303"/>
      <c r="O98" s="303"/>
      <c r="P98" s="386"/>
      <c r="Q98" s="387"/>
      <c r="R98" s="305"/>
      <c r="S98" s="305"/>
      <c r="T98" s="305"/>
      <c r="U98" s="305"/>
      <c r="V98" s="305"/>
      <c r="W98" s="305"/>
      <c r="X98" s="305"/>
      <c r="Y98" s="305"/>
      <c r="Z98" s="305"/>
      <c r="AA98" s="305"/>
      <c r="AB98" s="305"/>
      <c r="AC98" s="305"/>
      <c r="AD98" s="305"/>
      <c r="AE98" s="305"/>
      <c r="AF98" s="305"/>
      <c r="AG98" s="305"/>
      <c r="AH98" s="305"/>
    </row>
    <row r="99" spans="2:34" s="42" customFormat="1" ht="15" x14ac:dyDescent="0.4">
      <c r="B99" s="303">
        <f>VLOOKUP(C99,Companies[],3,FALSE)</f>
        <v>953133210</v>
      </c>
      <c r="C99" s="300" t="s">
        <v>2035</v>
      </c>
      <c r="D99" s="303" t="s">
        <v>2076</v>
      </c>
      <c r="E99" s="303" t="s">
        <v>2077</v>
      </c>
      <c r="F99" s="303" t="s">
        <v>360</v>
      </c>
      <c r="G99" s="303" t="s">
        <v>360</v>
      </c>
      <c r="H99" s="303"/>
      <c r="I99" s="303" t="s">
        <v>1332</v>
      </c>
      <c r="J99" s="254">
        <v>1665172000</v>
      </c>
      <c r="K99" s="303"/>
      <c r="L99" s="303"/>
      <c r="M99" s="303"/>
      <c r="N99" s="303"/>
      <c r="O99" s="303"/>
      <c r="P99" s="386"/>
      <c r="Q99" s="387"/>
      <c r="R99" s="305"/>
      <c r="S99" s="305"/>
      <c r="T99" s="305"/>
      <c r="U99" s="305"/>
      <c r="V99" s="305"/>
      <c r="W99" s="305"/>
      <c r="X99" s="305"/>
      <c r="Y99" s="305"/>
      <c r="Z99" s="305"/>
      <c r="AA99" s="305"/>
      <c r="AB99" s="305"/>
      <c r="AC99" s="305"/>
      <c r="AD99" s="305"/>
      <c r="AE99" s="305"/>
      <c r="AF99" s="305"/>
      <c r="AG99" s="305"/>
      <c r="AH99" s="305"/>
    </row>
    <row r="100" spans="2:34" s="42" customFormat="1" ht="15" x14ac:dyDescent="0.4">
      <c r="B100" s="303">
        <f>VLOOKUP(C100,Companies[],3,FALSE)</f>
        <v>953133210</v>
      </c>
      <c r="C100" s="300" t="str">
        <f t="shared" ref="C100:C102" si="6">+C99</f>
        <v>Idemitsu Petroleum Norge AS</v>
      </c>
      <c r="D100" s="354" t="s">
        <v>2094</v>
      </c>
      <c r="E100" s="303" t="s">
        <v>2078</v>
      </c>
      <c r="F100" s="303" t="s">
        <v>360</v>
      </c>
      <c r="G100" s="303" t="s">
        <v>360</v>
      </c>
      <c r="H100" s="303"/>
      <c r="I100" s="303" t="s">
        <v>1332</v>
      </c>
      <c r="J100" s="254">
        <v>0</v>
      </c>
      <c r="K100" s="303"/>
      <c r="L100" s="303"/>
      <c r="M100" s="303"/>
      <c r="N100" s="303"/>
      <c r="O100" s="303"/>
      <c r="P100" s="386"/>
      <c r="Q100" s="387"/>
      <c r="R100" s="305"/>
      <c r="S100" s="305"/>
      <c r="T100" s="305"/>
      <c r="U100" s="305"/>
      <c r="V100" s="305"/>
      <c r="W100" s="305"/>
      <c r="X100" s="305"/>
      <c r="Y100" s="305"/>
      <c r="Z100" s="305"/>
      <c r="AA100" s="305"/>
      <c r="AB100" s="305"/>
      <c r="AC100" s="305"/>
      <c r="AD100" s="305"/>
      <c r="AE100" s="305"/>
      <c r="AF100" s="305"/>
      <c r="AG100" s="305"/>
      <c r="AH100" s="305"/>
    </row>
    <row r="101" spans="2:34" s="42" customFormat="1" ht="15" x14ac:dyDescent="0.4">
      <c r="B101" s="303">
        <f>VLOOKUP(C101,Companies[],3,FALSE)</f>
        <v>953133210</v>
      </c>
      <c r="C101" s="300" t="str">
        <f t="shared" si="6"/>
        <v>Idemitsu Petroleum Norge AS</v>
      </c>
      <c r="D101" s="303" t="s">
        <v>2079</v>
      </c>
      <c r="E101" s="303" t="s">
        <v>2080</v>
      </c>
      <c r="F101" s="303" t="s">
        <v>360</v>
      </c>
      <c r="G101" s="303" t="s">
        <v>360</v>
      </c>
      <c r="H101" s="303"/>
      <c r="I101" s="303" t="s">
        <v>1332</v>
      </c>
      <c r="J101" s="254">
        <v>0</v>
      </c>
      <c r="K101" s="303"/>
      <c r="L101" s="303"/>
      <c r="M101" s="303"/>
      <c r="N101" s="303"/>
      <c r="O101" s="303"/>
      <c r="P101" s="386"/>
      <c r="Q101" s="387"/>
      <c r="R101" s="305"/>
      <c r="S101" s="305"/>
      <c r="T101" s="305"/>
      <c r="U101" s="305"/>
      <c r="V101" s="305"/>
      <c r="W101" s="305"/>
      <c r="X101" s="305"/>
      <c r="Y101" s="305"/>
      <c r="Z101" s="305"/>
      <c r="AA101" s="305"/>
      <c r="AB101" s="305"/>
      <c r="AC101" s="305"/>
      <c r="AD101" s="305"/>
      <c r="AE101" s="305"/>
      <c r="AF101" s="305"/>
      <c r="AG101" s="305"/>
      <c r="AH101" s="305"/>
    </row>
    <row r="102" spans="2:34" s="42" customFormat="1" ht="15" x14ac:dyDescent="0.4">
      <c r="B102" s="303">
        <f>VLOOKUP(C102,Companies[],3,FALSE)</f>
        <v>953133210</v>
      </c>
      <c r="C102" s="300" t="str">
        <f t="shared" si="6"/>
        <v>Idemitsu Petroleum Norge AS</v>
      </c>
      <c r="D102" s="303" t="s">
        <v>2076</v>
      </c>
      <c r="E102" s="303" t="s">
        <v>2081</v>
      </c>
      <c r="F102" s="303" t="s">
        <v>360</v>
      </c>
      <c r="G102" s="303" t="s">
        <v>360</v>
      </c>
      <c r="H102" s="303"/>
      <c r="I102" s="303" t="s">
        <v>1332</v>
      </c>
      <c r="J102" s="254">
        <v>0</v>
      </c>
      <c r="K102" s="303"/>
      <c r="L102" s="303"/>
      <c r="M102" s="303"/>
      <c r="N102" s="303"/>
      <c r="O102" s="303"/>
      <c r="P102" s="386"/>
      <c r="Q102" s="387"/>
      <c r="R102" s="305"/>
      <c r="S102" s="305"/>
      <c r="T102" s="305"/>
      <c r="U102" s="305"/>
      <c r="V102" s="305"/>
      <c r="W102" s="305"/>
      <c r="X102" s="305"/>
      <c r="Y102" s="305"/>
      <c r="Z102" s="305"/>
      <c r="AA102" s="305"/>
      <c r="AB102" s="305"/>
      <c r="AC102" s="305"/>
      <c r="AD102" s="305"/>
      <c r="AE102" s="305"/>
      <c r="AF102" s="305"/>
      <c r="AG102" s="305"/>
      <c r="AH102" s="305"/>
    </row>
    <row r="103" spans="2:34" s="42" customFormat="1" ht="15" x14ac:dyDescent="0.4">
      <c r="B103" s="303">
        <f>VLOOKUP(C103,Companies[],3,FALSE)</f>
        <v>931713671</v>
      </c>
      <c r="C103" s="300" t="s">
        <v>2036</v>
      </c>
      <c r="D103" s="303" t="s">
        <v>2076</v>
      </c>
      <c r="E103" s="303" t="s">
        <v>2077</v>
      </c>
      <c r="F103" s="303" t="s">
        <v>360</v>
      </c>
      <c r="G103" s="303" t="s">
        <v>360</v>
      </c>
      <c r="H103" s="303"/>
      <c r="I103" s="303" t="s">
        <v>1332</v>
      </c>
      <c r="J103" s="254">
        <v>3485173000</v>
      </c>
      <c r="K103" s="303"/>
      <c r="L103" s="303"/>
      <c r="M103" s="303"/>
      <c r="N103" s="303"/>
      <c r="O103" s="303"/>
      <c r="P103" s="386"/>
      <c r="Q103" s="387"/>
      <c r="R103" s="305"/>
      <c r="S103" s="305"/>
      <c r="T103" s="305"/>
      <c r="U103" s="305"/>
      <c r="V103" s="305"/>
      <c r="W103" s="305"/>
      <c r="X103" s="305"/>
      <c r="Y103" s="305"/>
      <c r="Z103" s="305"/>
      <c r="AA103" s="305"/>
      <c r="AB103" s="305"/>
      <c r="AC103" s="305"/>
      <c r="AD103" s="305"/>
      <c r="AE103" s="305"/>
      <c r="AF103" s="305"/>
      <c r="AG103" s="305"/>
      <c r="AH103" s="305"/>
    </row>
    <row r="104" spans="2:34" s="42" customFormat="1" ht="15" x14ac:dyDescent="0.4">
      <c r="B104" s="303">
        <f>VLOOKUP(C104,Companies[],3,FALSE)</f>
        <v>931713671</v>
      </c>
      <c r="C104" s="300" t="str">
        <f t="shared" ref="C104:C106" si="7">+C103</f>
        <v>INEOS E&amp;P Norge AS</v>
      </c>
      <c r="D104" s="355" t="s">
        <v>2094</v>
      </c>
      <c r="E104" s="303" t="s">
        <v>2078</v>
      </c>
      <c r="F104" s="303" t="s">
        <v>360</v>
      </c>
      <c r="G104" s="303" t="s">
        <v>360</v>
      </c>
      <c r="H104" s="303"/>
      <c r="I104" s="303" t="s">
        <v>1332</v>
      </c>
      <c r="J104" s="254">
        <v>0</v>
      </c>
      <c r="K104" s="303"/>
      <c r="L104" s="303"/>
      <c r="M104" s="303"/>
      <c r="N104" s="303"/>
      <c r="O104" s="303"/>
      <c r="P104" s="386"/>
      <c r="Q104" s="387"/>
      <c r="R104" s="305"/>
      <c r="S104" s="305"/>
      <c r="T104" s="305"/>
      <c r="U104" s="305"/>
      <c r="V104" s="305"/>
      <c r="W104" s="305"/>
      <c r="X104" s="305"/>
      <c r="Y104" s="305"/>
      <c r="Z104" s="305"/>
      <c r="AA104" s="305"/>
      <c r="AB104" s="305"/>
      <c r="AC104" s="305"/>
      <c r="AD104" s="305"/>
      <c r="AE104" s="305"/>
      <c r="AF104" s="305"/>
      <c r="AG104" s="305"/>
      <c r="AH104" s="305"/>
    </row>
    <row r="105" spans="2:34" s="42" customFormat="1" ht="15" x14ac:dyDescent="0.4">
      <c r="B105" s="303">
        <f>VLOOKUP(C105,Companies[],3,FALSE)</f>
        <v>931713671</v>
      </c>
      <c r="C105" s="300" t="str">
        <f t="shared" si="7"/>
        <v>INEOS E&amp;P Norge AS</v>
      </c>
      <c r="D105" s="303" t="s">
        <v>2079</v>
      </c>
      <c r="E105" s="303" t="s">
        <v>2080</v>
      </c>
      <c r="F105" s="303" t="s">
        <v>360</v>
      </c>
      <c r="G105" s="303" t="s">
        <v>360</v>
      </c>
      <c r="H105" s="303"/>
      <c r="I105" s="303" t="s">
        <v>1332</v>
      </c>
      <c r="J105" s="254">
        <v>1569000</v>
      </c>
      <c r="K105" s="303"/>
      <c r="L105" s="303"/>
      <c r="M105" s="303"/>
      <c r="N105" s="303"/>
      <c r="O105" s="303"/>
      <c r="P105" s="386"/>
      <c r="Q105" s="387"/>
      <c r="R105" s="305"/>
      <c r="S105" s="305"/>
      <c r="T105" s="305"/>
      <c r="U105" s="305"/>
      <c r="V105" s="305"/>
      <c r="W105" s="305"/>
      <c r="X105" s="305"/>
      <c r="Y105" s="305"/>
      <c r="Z105" s="305"/>
      <c r="AA105" s="305"/>
      <c r="AB105" s="305"/>
      <c r="AC105" s="305"/>
      <c r="AD105" s="305"/>
      <c r="AE105" s="305"/>
      <c r="AF105" s="305"/>
      <c r="AG105" s="305"/>
      <c r="AH105" s="305"/>
    </row>
    <row r="106" spans="2:34" s="42" customFormat="1" ht="15" x14ac:dyDescent="0.4">
      <c r="B106" s="303">
        <f>VLOOKUP(C106,Companies[],3,FALSE)</f>
        <v>931713671</v>
      </c>
      <c r="C106" s="300" t="str">
        <f t="shared" si="7"/>
        <v>INEOS E&amp;P Norge AS</v>
      </c>
      <c r="D106" s="303" t="s">
        <v>2076</v>
      </c>
      <c r="E106" s="303" t="s">
        <v>2081</v>
      </c>
      <c r="F106" s="303" t="s">
        <v>360</v>
      </c>
      <c r="G106" s="303" t="s">
        <v>360</v>
      </c>
      <c r="H106" s="303"/>
      <c r="I106" s="303" t="s">
        <v>1332</v>
      </c>
      <c r="J106" s="254">
        <v>0</v>
      </c>
      <c r="K106" s="303"/>
      <c r="L106" s="303"/>
      <c r="M106" s="303"/>
      <c r="N106" s="303"/>
      <c r="O106" s="303"/>
      <c r="P106" s="386"/>
      <c r="Q106" s="387"/>
      <c r="R106" s="305"/>
      <c r="S106" s="305"/>
      <c r="T106" s="305"/>
      <c r="U106" s="305"/>
      <c r="V106" s="305"/>
      <c r="W106" s="305"/>
      <c r="X106" s="305"/>
      <c r="Y106" s="305"/>
      <c r="Z106" s="305"/>
      <c r="AA106" s="305"/>
      <c r="AB106" s="305"/>
      <c r="AC106" s="305"/>
      <c r="AD106" s="305"/>
      <c r="AE106" s="305"/>
      <c r="AF106" s="305"/>
      <c r="AG106" s="305"/>
      <c r="AH106" s="305"/>
    </row>
    <row r="107" spans="2:34" s="42" customFormat="1" ht="15" x14ac:dyDescent="0.4">
      <c r="B107" s="303">
        <f>VLOOKUP(C107,Companies[],3,FALSE)</f>
        <v>997229088</v>
      </c>
      <c r="C107" s="300" t="s">
        <v>2037</v>
      </c>
      <c r="D107" s="303" t="s">
        <v>2076</v>
      </c>
      <c r="E107" s="303" t="s">
        <v>2077</v>
      </c>
      <c r="F107" s="303" t="s">
        <v>360</v>
      </c>
      <c r="G107" s="303" t="s">
        <v>360</v>
      </c>
      <c r="H107" s="303"/>
      <c r="I107" s="303" t="s">
        <v>1332</v>
      </c>
      <c r="J107" s="254">
        <v>570860000</v>
      </c>
      <c r="K107" s="303"/>
      <c r="L107" s="303"/>
      <c r="M107" s="303"/>
      <c r="N107" s="303"/>
      <c r="O107" s="303"/>
      <c r="P107" s="386"/>
      <c r="Q107" s="387"/>
      <c r="R107" s="305"/>
      <c r="S107" s="305"/>
      <c r="T107" s="305"/>
      <c r="U107" s="305"/>
      <c r="V107" s="305"/>
      <c r="W107" s="305"/>
      <c r="X107" s="305"/>
      <c r="Y107" s="305"/>
      <c r="Z107" s="305"/>
      <c r="AA107" s="305"/>
      <c r="AB107" s="305"/>
      <c r="AC107" s="305"/>
      <c r="AD107" s="305"/>
      <c r="AE107" s="305"/>
      <c r="AF107" s="305"/>
      <c r="AG107" s="305"/>
      <c r="AH107" s="305"/>
    </row>
    <row r="108" spans="2:34" s="42" customFormat="1" ht="15" x14ac:dyDescent="0.4">
      <c r="B108" s="303">
        <f>VLOOKUP(C108,Companies[],3,FALSE)</f>
        <v>997229088</v>
      </c>
      <c r="C108" s="300" t="str">
        <f t="shared" ref="C108:C110" si="8">+C107</f>
        <v>Infragas Norge AS</v>
      </c>
      <c r="D108" s="356" t="s">
        <v>2094</v>
      </c>
      <c r="E108" s="303" t="s">
        <v>2078</v>
      </c>
      <c r="F108" s="303" t="s">
        <v>360</v>
      </c>
      <c r="G108" s="303" t="s">
        <v>360</v>
      </c>
      <c r="H108" s="303"/>
      <c r="I108" s="303" t="s">
        <v>1332</v>
      </c>
      <c r="J108" s="254">
        <v>0</v>
      </c>
      <c r="K108" s="303"/>
      <c r="L108" s="303"/>
      <c r="M108" s="303"/>
      <c r="N108" s="303"/>
      <c r="O108" s="303"/>
      <c r="P108" s="386"/>
      <c r="Q108" s="387"/>
      <c r="R108" s="305"/>
      <c r="S108" s="305"/>
      <c r="T108" s="305"/>
      <c r="U108" s="305"/>
      <c r="V108" s="305"/>
      <c r="W108" s="305"/>
      <c r="X108" s="305"/>
      <c r="Y108" s="305"/>
      <c r="Z108" s="305"/>
      <c r="AA108" s="305"/>
      <c r="AB108" s="305"/>
      <c r="AC108" s="305"/>
      <c r="AD108" s="305"/>
      <c r="AE108" s="305"/>
      <c r="AF108" s="305"/>
      <c r="AG108" s="305"/>
      <c r="AH108" s="305"/>
    </row>
    <row r="109" spans="2:34" s="42" customFormat="1" ht="15" x14ac:dyDescent="0.4">
      <c r="B109" s="303">
        <f>VLOOKUP(C109,Companies[],3,FALSE)</f>
        <v>997229088</v>
      </c>
      <c r="C109" s="300" t="str">
        <f t="shared" si="8"/>
        <v>Infragas Norge AS</v>
      </c>
      <c r="D109" s="303" t="s">
        <v>2079</v>
      </c>
      <c r="E109" s="303" t="s">
        <v>2080</v>
      </c>
      <c r="F109" s="303" t="s">
        <v>360</v>
      </c>
      <c r="G109" s="303" t="s">
        <v>360</v>
      </c>
      <c r="H109" s="303"/>
      <c r="I109" s="303" t="s">
        <v>1332</v>
      </c>
      <c r="J109" s="254">
        <v>0</v>
      </c>
      <c r="K109" s="303"/>
      <c r="L109" s="303"/>
      <c r="M109" s="303"/>
      <c r="N109" s="303"/>
      <c r="O109" s="303"/>
      <c r="P109" s="386"/>
      <c r="Q109" s="387"/>
      <c r="R109" s="305"/>
      <c r="S109" s="305"/>
      <c r="T109" s="305"/>
      <c r="U109" s="305"/>
      <c r="V109" s="305"/>
      <c r="W109" s="305"/>
      <c r="X109" s="305"/>
      <c r="Y109" s="305"/>
      <c r="Z109" s="305"/>
      <c r="AA109" s="305"/>
      <c r="AB109" s="305"/>
      <c r="AC109" s="305"/>
      <c r="AD109" s="305"/>
      <c r="AE109" s="305"/>
      <c r="AF109" s="305"/>
      <c r="AG109" s="305"/>
      <c r="AH109" s="305"/>
    </row>
    <row r="110" spans="2:34" s="42" customFormat="1" ht="15" x14ac:dyDescent="0.4">
      <c r="B110" s="303">
        <f>VLOOKUP(C110,Companies[],3,FALSE)</f>
        <v>997229088</v>
      </c>
      <c r="C110" s="300" t="str">
        <f t="shared" si="8"/>
        <v>Infragas Norge AS</v>
      </c>
      <c r="D110" s="303" t="s">
        <v>2076</v>
      </c>
      <c r="E110" s="303" t="s">
        <v>2081</v>
      </c>
      <c r="F110" s="303" t="s">
        <v>360</v>
      </c>
      <c r="G110" s="303" t="s">
        <v>360</v>
      </c>
      <c r="H110" s="303"/>
      <c r="I110" s="303" t="s">
        <v>1332</v>
      </c>
      <c r="J110" s="254">
        <v>0</v>
      </c>
      <c r="K110" s="303"/>
      <c r="L110" s="303"/>
      <c r="M110" s="303"/>
      <c r="N110" s="303"/>
      <c r="O110" s="303"/>
      <c r="P110" s="386"/>
      <c r="Q110" s="387"/>
      <c r="R110" s="305"/>
      <c r="S110" s="305"/>
      <c r="T110" s="305"/>
      <c r="U110" s="305"/>
      <c r="V110" s="305"/>
      <c r="W110" s="305"/>
      <c r="X110" s="305"/>
      <c r="Y110" s="305"/>
      <c r="Z110" s="305"/>
      <c r="AA110" s="305"/>
      <c r="AB110" s="305"/>
      <c r="AC110" s="305"/>
      <c r="AD110" s="305"/>
      <c r="AE110" s="305"/>
      <c r="AF110" s="305"/>
      <c r="AG110" s="305"/>
      <c r="AH110" s="305"/>
    </row>
    <row r="111" spans="2:34" s="42" customFormat="1" ht="15" x14ac:dyDescent="0.4">
      <c r="B111" s="303">
        <f>VLOOKUP(C111,Companies[],3,FALSE)</f>
        <v>913120981</v>
      </c>
      <c r="C111" s="300" t="s">
        <v>2038</v>
      </c>
      <c r="D111" s="303" t="s">
        <v>2076</v>
      </c>
      <c r="E111" s="303" t="s">
        <v>2077</v>
      </c>
      <c r="F111" s="303" t="s">
        <v>360</v>
      </c>
      <c r="G111" s="303" t="s">
        <v>360</v>
      </c>
      <c r="H111" s="303"/>
      <c r="I111" s="303" t="s">
        <v>1332</v>
      </c>
      <c r="J111" s="254">
        <v>-84339000</v>
      </c>
      <c r="K111" s="303"/>
      <c r="L111" s="303"/>
      <c r="M111" s="303"/>
      <c r="N111" s="303"/>
      <c r="O111" s="303"/>
      <c r="P111" s="386"/>
      <c r="Q111" s="387"/>
      <c r="R111" s="305"/>
      <c r="S111" s="305"/>
      <c r="T111" s="305"/>
      <c r="U111" s="305"/>
      <c r="V111" s="305"/>
      <c r="W111" s="305"/>
      <c r="X111" s="305"/>
      <c r="Y111" s="305"/>
      <c r="Z111" s="305"/>
      <c r="AA111" s="305"/>
      <c r="AB111" s="305"/>
      <c r="AC111" s="305"/>
      <c r="AD111" s="305"/>
      <c r="AE111" s="305"/>
      <c r="AF111" s="305"/>
      <c r="AG111" s="305"/>
      <c r="AH111" s="305"/>
    </row>
    <row r="112" spans="2:34" s="42" customFormat="1" ht="15" x14ac:dyDescent="0.4">
      <c r="B112" s="303">
        <f>VLOOKUP(C112,Companies[],3,FALSE)</f>
        <v>913120981</v>
      </c>
      <c r="C112" s="300" t="str">
        <f t="shared" ref="C112:C114" si="9">+C111</f>
        <v>Inpex Norge AS</v>
      </c>
      <c r="D112" s="357" t="s">
        <v>2094</v>
      </c>
      <c r="E112" s="303" t="s">
        <v>2078</v>
      </c>
      <c r="F112" s="303" t="s">
        <v>360</v>
      </c>
      <c r="G112" s="303" t="s">
        <v>360</v>
      </c>
      <c r="H112" s="303"/>
      <c r="I112" s="303" t="s">
        <v>1332</v>
      </c>
      <c r="J112" s="254">
        <v>0</v>
      </c>
      <c r="K112" s="303"/>
      <c r="L112" s="303"/>
      <c r="M112" s="303"/>
      <c r="N112" s="303"/>
      <c r="O112" s="303"/>
      <c r="P112" s="386"/>
      <c r="Q112" s="387"/>
      <c r="R112" s="305"/>
      <c r="S112" s="305"/>
      <c r="T112" s="305"/>
      <c r="U112" s="305"/>
      <c r="V112" s="305"/>
      <c r="W112" s="305"/>
      <c r="X112" s="305"/>
      <c r="Y112" s="305"/>
      <c r="Z112" s="305"/>
      <c r="AA112" s="305"/>
      <c r="AB112" s="305"/>
      <c r="AC112" s="305"/>
      <c r="AD112" s="305"/>
      <c r="AE112" s="305"/>
      <c r="AF112" s="305"/>
      <c r="AG112" s="305"/>
      <c r="AH112" s="305"/>
    </row>
    <row r="113" spans="2:34" s="42" customFormat="1" ht="15" x14ac:dyDescent="0.4">
      <c r="B113" s="303">
        <f>VLOOKUP(C113,Companies[],3,FALSE)</f>
        <v>913120981</v>
      </c>
      <c r="C113" s="300" t="str">
        <f t="shared" si="9"/>
        <v>Inpex Norge AS</v>
      </c>
      <c r="D113" s="303" t="s">
        <v>2079</v>
      </c>
      <c r="E113" s="303" t="s">
        <v>2080</v>
      </c>
      <c r="F113" s="303" t="s">
        <v>360</v>
      </c>
      <c r="G113" s="303" t="s">
        <v>360</v>
      </c>
      <c r="H113" s="303"/>
      <c r="I113" s="303" t="s">
        <v>1332</v>
      </c>
      <c r="J113" s="254">
        <v>0</v>
      </c>
      <c r="K113" s="303"/>
      <c r="L113" s="303"/>
      <c r="M113" s="303"/>
      <c r="N113" s="303"/>
      <c r="O113" s="303"/>
      <c r="P113" s="386"/>
      <c r="Q113" s="387"/>
      <c r="R113" s="305"/>
      <c r="S113" s="305"/>
      <c r="T113" s="305"/>
      <c r="U113" s="305"/>
      <c r="V113" s="305"/>
      <c r="W113" s="305"/>
      <c r="X113" s="305"/>
      <c r="Y113" s="305"/>
      <c r="Z113" s="305"/>
      <c r="AA113" s="305"/>
      <c r="AB113" s="305"/>
      <c r="AC113" s="305"/>
      <c r="AD113" s="305"/>
      <c r="AE113" s="305"/>
      <c r="AF113" s="305"/>
      <c r="AG113" s="305"/>
      <c r="AH113" s="305"/>
    </row>
    <row r="114" spans="2:34" s="42" customFormat="1" ht="15" x14ac:dyDescent="0.4">
      <c r="B114" s="303">
        <f>VLOOKUP(C114,Companies[],3,FALSE)</f>
        <v>913120981</v>
      </c>
      <c r="C114" s="300" t="str">
        <f t="shared" si="9"/>
        <v>Inpex Norge AS</v>
      </c>
      <c r="D114" s="303" t="s">
        <v>2076</v>
      </c>
      <c r="E114" s="303" t="s">
        <v>2081</v>
      </c>
      <c r="F114" s="303" t="s">
        <v>360</v>
      </c>
      <c r="G114" s="303" t="s">
        <v>360</v>
      </c>
      <c r="H114" s="303"/>
      <c r="I114" s="303" t="s">
        <v>1332</v>
      </c>
      <c r="J114" s="254">
        <v>0</v>
      </c>
      <c r="K114" s="303"/>
      <c r="L114" s="303"/>
      <c r="M114" s="303"/>
      <c r="N114" s="303"/>
      <c r="O114" s="303"/>
      <c r="P114" s="386"/>
      <c r="Q114" s="387"/>
      <c r="R114" s="305"/>
      <c r="S114" s="305"/>
      <c r="T114" s="305"/>
      <c r="U114" s="305"/>
      <c r="V114" s="305"/>
      <c r="W114" s="305"/>
      <c r="X114" s="305"/>
      <c r="Y114" s="305"/>
      <c r="Z114" s="305"/>
      <c r="AA114" s="305"/>
      <c r="AB114" s="305"/>
      <c r="AC114" s="305"/>
      <c r="AD114" s="305"/>
      <c r="AE114" s="305"/>
      <c r="AF114" s="305"/>
      <c r="AG114" s="305"/>
      <c r="AH114" s="305"/>
    </row>
    <row r="115" spans="2:34" s="42" customFormat="1" ht="15" x14ac:dyDescent="0.4">
      <c r="B115" s="303">
        <f>VLOOKUP(C115,Companies[],3,FALSE)</f>
        <v>946680591</v>
      </c>
      <c r="C115" s="300" t="s">
        <v>2039</v>
      </c>
      <c r="D115" s="303" t="s">
        <v>2076</v>
      </c>
      <c r="E115" s="303" t="s">
        <v>2077</v>
      </c>
      <c r="F115" s="303" t="s">
        <v>360</v>
      </c>
      <c r="G115" s="303" t="s">
        <v>360</v>
      </c>
      <c r="H115" s="303"/>
      <c r="I115" s="303" t="s">
        <v>1332</v>
      </c>
      <c r="J115" s="254">
        <v>-50964000</v>
      </c>
      <c r="K115" s="303"/>
      <c r="L115" s="303"/>
      <c r="M115" s="303"/>
      <c r="N115" s="303"/>
      <c r="O115" s="303"/>
      <c r="P115" s="386"/>
      <c r="Q115" s="387"/>
      <c r="R115" s="305"/>
      <c r="S115" s="305"/>
      <c r="T115" s="305"/>
      <c r="U115" s="305"/>
      <c r="V115" s="305"/>
      <c r="W115" s="305"/>
      <c r="X115" s="305"/>
      <c r="Y115" s="305"/>
      <c r="Z115" s="305"/>
      <c r="AA115" s="305"/>
      <c r="AB115" s="305"/>
      <c r="AC115" s="305"/>
      <c r="AD115" s="305"/>
      <c r="AE115" s="305"/>
      <c r="AF115" s="305"/>
      <c r="AG115" s="305"/>
      <c r="AH115" s="305"/>
    </row>
    <row r="116" spans="2:34" s="42" customFormat="1" ht="15" x14ac:dyDescent="0.4">
      <c r="B116" s="303">
        <f>VLOOKUP(C116,Companies[],3,FALSE)</f>
        <v>946680591</v>
      </c>
      <c r="C116" s="300" t="str">
        <f t="shared" ref="C116:C118" si="10">+C115</f>
        <v>KUFPEC Norway AS</v>
      </c>
      <c r="D116" s="358" t="s">
        <v>2094</v>
      </c>
      <c r="E116" s="303" t="s">
        <v>2078</v>
      </c>
      <c r="F116" s="303" t="s">
        <v>360</v>
      </c>
      <c r="G116" s="303" t="s">
        <v>360</v>
      </c>
      <c r="H116" s="303"/>
      <c r="I116" s="303" t="s">
        <v>1332</v>
      </c>
      <c r="J116" s="254">
        <v>0</v>
      </c>
      <c r="K116" s="303"/>
      <c r="L116" s="303"/>
      <c r="M116" s="303"/>
      <c r="N116" s="303"/>
      <c r="O116" s="303"/>
      <c r="P116" s="386"/>
      <c r="Q116" s="387"/>
      <c r="R116" s="305"/>
      <c r="S116" s="305"/>
      <c r="T116" s="305"/>
      <c r="U116" s="305"/>
      <c r="V116" s="305"/>
      <c r="W116" s="305"/>
      <c r="X116" s="305"/>
      <c r="Y116" s="305"/>
      <c r="Z116" s="305"/>
      <c r="AA116" s="305"/>
      <c r="AB116" s="305"/>
      <c r="AC116" s="305"/>
      <c r="AD116" s="305"/>
      <c r="AE116" s="305"/>
      <c r="AF116" s="305"/>
      <c r="AG116" s="305"/>
      <c r="AH116" s="305"/>
    </row>
    <row r="117" spans="2:34" s="42" customFormat="1" ht="15" x14ac:dyDescent="0.4">
      <c r="B117" s="303">
        <f>VLOOKUP(C117,Companies[],3,FALSE)</f>
        <v>946680591</v>
      </c>
      <c r="C117" s="300" t="str">
        <f t="shared" si="10"/>
        <v>KUFPEC Norway AS</v>
      </c>
      <c r="D117" s="303" t="s">
        <v>2079</v>
      </c>
      <c r="E117" s="303" t="s">
        <v>2080</v>
      </c>
      <c r="F117" s="303" t="s">
        <v>360</v>
      </c>
      <c r="G117" s="303" t="s">
        <v>360</v>
      </c>
      <c r="H117" s="303"/>
      <c r="I117" s="303" t="s">
        <v>1332</v>
      </c>
      <c r="J117" s="254">
        <v>0</v>
      </c>
      <c r="K117" s="303"/>
      <c r="L117" s="303"/>
      <c r="M117" s="303"/>
      <c r="N117" s="303"/>
      <c r="O117" s="303"/>
      <c r="P117" s="386"/>
      <c r="Q117" s="387"/>
      <c r="R117" s="305"/>
      <c r="S117" s="305"/>
      <c r="T117" s="305"/>
      <c r="U117" s="305"/>
      <c r="V117" s="305"/>
      <c r="W117" s="305"/>
      <c r="X117" s="305"/>
      <c r="Y117" s="305"/>
      <c r="Z117" s="305"/>
      <c r="AA117" s="305"/>
      <c r="AB117" s="305"/>
      <c r="AC117" s="305"/>
      <c r="AD117" s="305"/>
      <c r="AE117" s="305"/>
      <c r="AF117" s="305"/>
      <c r="AG117" s="305"/>
      <c r="AH117" s="305"/>
    </row>
    <row r="118" spans="2:34" s="42" customFormat="1" ht="15" x14ac:dyDescent="0.4">
      <c r="B118" s="303">
        <f>VLOOKUP(C118,Companies[],3,FALSE)</f>
        <v>946680591</v>
      </c>
      <c r="C118" s="300" t="str">
        <f t="shared" si="10"/>
        <v>KUFPEC Norway AS</v>
      </c>
      <c r="D118" s="303" t="s">
        <v>2076</v>
      </c>
      <c r="E118" s="303" t="s">
        <v>2081</v>
      </c>
      <c r="F118" s="303" t="s">
        <v>360</v>
      </c>
      <c r="G118" s="303" t="s">
        <v>360</v>
      </c>
      <c r="H118" s="303"/>
      <c r="I118" s="303" t="s">
        <v>1332</v>
      </c>
      <c r="J118" s="254">
        <v>0</v>
      </c>
      <c r="K118" s="303"/>
      <c r="L118" s="303"/>
      <c r="M118" s="303"/>
      <c r="N118" s="303"/>
      <c r="O118" s="303"/>
      <c r="P118" s="386"/>
      <c r="Q118" s="387"/>
      <c r="R118" s="305"/>
      <c r="S118" s="305"/>
      <c r="T118" s="305"/>
      <c r="U118" s="305"/>
      <c r="V118" s="305"/>
      <c r="W118" s="305"/>
      <c r="X118" s="305"/>
      <c r="Y118" s="305"/>
      <c r="Z118" s="305"/>
      <c r="AA118" s="305"/>
      <c r="AB118" s="305"/>
      <c r="AC118" s="305"/>
      <c r="AD118" s="305"/>
      <c r="AE118" s="305"/>
      <c r="AF118" s="305"/>
      <c r="AG118" s="305"/>
      <c r="AH118" s="305"/>
    </row>
    <row r="119" spans="2:34" s="42" customFormat="1" ht="15" x14ac:dyDescent="0.4">
      <c r="B119" s="303">
        <f>VLOOKUP(C119,Companies[],3,FALSE)</f>
        <v>998726441</v>
      </c>
      <c r="C119" s="300" t="s">
        <v>2040</v>
      </c>
      <c r="D119" s="303" t="s">
        <v>2076</v>
      </c>
      <c r="E119" s="303" t="s">
        <v>2077</v>
      </c>
      <c r="F119" s="303" t="s">
        <v>360</v>
      </c>
      <c r="G119" s="303" t="s">
        <v>360</v>
      </c>
      <c r="H119" s="303"/>
      <c r="I119" s="303" t="s">
        <v>1332</v>
      </c>
      <c r="J119" s="254">
        <v>-60860000</v>
      </c>
      <c r="K119" s="303"/>
      <c r="L119" s="303"/>
      <c r="M119" s="303"/>
      <c r="N119" s="303"/>
      <c r="O119" s="303"/>
      <c r="P119" s="386"/>
      <c r="Q119" s="387"/>
      <c r="R119" s="305"/>
      <c r="S119" s="305"/>
      <c r="T119" s="305"/>
      <c r="U119" s="305"/>
      <c r="V119" s="305"/>
      <c r="W119" s="305"/>
      <c r="X119" s="305"/>
      <c r="Y119" s="305"/>
      <c r="Z119" s="305"/>
      <c r="AA119" s="305"/>
      <c r="AB119" s="305"/>
      <c r="AC119" s="305"/>
      <c r="AD119" s="305"/>
      <c r="AE119" s="305"/>
      <c r="AF119" s="305"/>
      <c r="AG119" s="305"/>
      <c r="AH119" s="305"/>
    </row>
    <row r="120" spans="2:34" s="42" customFormat="1" ht="15" x14ac:dyDescent="0.4">
      <c r="B120" s="303">
        <f>VLOOKUP(C120,Companies[],3,FALSE)</f>
        <v>998726441</v>
      </c>
      <c r="C120" s="300" t="str">
        <f t="shared" ref="C120:C122" si="11">+C119</f>
        <v>Lime Petroleum AS</v>
      </c>
      <c r="D120" s="359" t="s">
        <v>2094</v>
      </c>
      <c r="E120" s="303" t="s">
        <v>2078</v>
      </c>
      <c r="F120" s="303" t="s">
        <v>360</v>
      </c>
      <c r="G120" s="303" t="s">
        <v>360</v>
      </c>
      <c r="H120" s="303"/>
      <c r="I120" s="303" t="s">
        <v>1332</v>
      </c>
      <c r="J120" s="254">
        <v>0</v>
      </c>
      <c r="K120" s="303"/>
      <c r="L120" s="303"/>
      <c r="M120" s="303"/>
      <c r="N120" s="303"/>
      <c r="O120" s="303"/>
      <c r="P120" s="386"/>
      <c r="Q120" s="387"/>
      <c r="R120" s="305"/>
      <c r="S120" s="305"/>
      <c r="T120" s="305"/>
      <c r="U120" s="305"/>
      <c r="V120" s="305"/>
      <c r="W120" s="305"/>
      <c r="X120" s="305"/>
      <c r="Y120" s="305"/>
      <c r="Z120" s="305"/>
      <c r="AA120" s="305"/>
      <c r="AB120" s="305"/>
      <c r="AC120" s="305"/>
      <c r="AD120" s="305"/>
      <c r="AE120" s="305"/>
      <c r="AF120" s="305"/>
      <c r="AG120" s="305"/>
      <c r="AH120" s="305"/>
    </row>
    <row r="121" spans="2:34" s="42" customFormat="1" ht="15" x14ac:dyDescent="0.4">
      <c r="B121" s="303">
        <f>VLOOKUP(C121,Companies[],3,FALSE)</f>
        <v>998726441</v>
      </c>
      <c r="C121" s="300" t="str">
        <f t="shared" si="11"/>
        <v>Lime Petroleum AS</v>
      </c>
      <c r="D121" s="303" t="s">
        <v>2079</v>
      </c>
      <c r="E121" s="303" t="s">
        <v>2080</v>
      </c>
      <c r="F121" s="303" t="s">
        <v>360</v>
      </c>
      <c r="G121" s="303" t="s">
        <v>360</v>
      </c>
      <c r="H121" s="303"/>
      <c r="I121" s="303" t="s">
        <v>1332</v>
      </c>
      <c r="J121" s="254">
        <v>0</v>
      </c>
      <c r="K121" s="303"/>
      <c r="L121" s="303"/>
      <c r="M121" s="303"/>
      <c r="N121" s="303"/>
      <c r="O121" s="303"/>
      <c r="P121" s="386"/>
      <c r="Q121" s="387"/>
      <c r="R121" s="305"/>
      <c r="S121" s="305"/>
      <c r="T121" s="305"/>
      <c r="U121" s="305"/>
      <c r="V121" s="305"/>
      <c r="W121" s="305"/>
      <c r="X121" s="305"/>
      <c r="Y121" s="305"/>
      <c r="Z121" s="305"/>
      <c r="AA121" s="305"/>
      <c r="AB121" s="305"/>
      <c r="AC121" s="305"/>
      <c r="AD121" s="305"/>
      <c r="AE121" s="305"/>
      <c r="AF121" s="305"/>
      <c r="AG121" s="305"/>
      <c r="AH121" s="305"/>
    </row>
    <row r="122" spans="2:34" s="42" customFormat="1" ht="15" x14ac:dyDescent="0.4">
      <c r="B122" s="303">
        <f>VLOOKUP(C122,Companies[],3,FALSE)</f>
        <v>998726441</v>
      </c>
      <c r="C122" s="300" t="str">
        <f t="shared" si="11"/>
        <v>Lime Petroleum AS</v>
      </c>
      <c r="D122" s="303" t="s">
        <v>2076</v>
      </c>
      <c r="E122" s="303" t="s">
        <v>2081</v>
      </c>
      <c r="F122" s="303" t="s">
        <v>360</v>
      </c>
      <c r="G122" s="303" t="s">
        <v>360</v>
      </c>
      <c r="H122" s="303"/>
      <c r="I122" s="303" t="s">
        <v>1332</v>
      </c>
      <c r="J122" s="254">
        <v>0</v>
      </c>
      <c r="K122" s="303"/>
      <c r="L122" s="303"/>
      <c r="M122" s="303"/>
      <c r="N122" s="303"/>
      <c r="O122" s="303"/>
      <c r="P122" s="386"/>
      <c r="Q122" s="387"/>
      <c r="R122" s="305"/>
      <c r="S122" s="305"/>
      <c r="T122" s="305"/>
      <c r="U122" s="305"/>
      <c r="V122" s="305"/>
      <c r="W122" s="305"/>
      <c r="X122" s="305"/>
      <c r="Y122" s="305"/>
      <c r="Z122" s="305"/>
      <c r="AA122" s="305"/>
      <c r="AB122" s="305"/>
      <c r="AC122" s="305"/>
      <c r="AD122" s="305"/>
      <c r="AE122" s="305"/>
      <c r="AF122" s="305"/>
      <c r="AG122" s="305"/>
      <c r="AH122" s="305"/>
    </row>
    <row r="123" spans="2:34" s="42" customFormat="1" ht="15" x14ac:dyDescent="0.4">
      <c r="B123" s="303">
        <f>VLOOKUP(C123,Companies[],3,FALSE)</f>
        <v>991735194</v>
      </c>
      <c r="C123" s="300" t="s">
        <v>2041</v>
      </c>
      <c r="D123" s="303" t="s">
        <v>2076</v>
      </c>
      <c r="E123" s="303" t="s">
        <v>2077</v>
      </c>
      <c r="F123" s="303" t="s">
        <v>360</v>
      </c>
      <c r="G123" s="303" t="s">
        <v>360</v>
      </c>
      <c r="H123" s="303"/>
      <c r="I123" s="303" t="s">
        <v>1332</v>
      </c>
      <c r="J123" s="254">
        <v>494384000</v>
      </c>
      <c r="K123" s="303"/>
      <c r="L123" s="303"/>
      <c r="M123" s="303"/>
      <c r="N123" s="303"/>
      <c r="O123" s="303"/>
      <c r="P123" s="386"/>
      <c r="Q123" s="387"/>
      <c r="R123" s="305"/>
      <c r="S123" s="305"/>
      <c r="T123" s="305"/>
      <c r="U123" s="305"/>
      <c r="V123" s="305"/>
      <c r="W123" s="305"/>
      <c r="X123" s="305"/>
      <c r="Y123" s="305"/>
      <c r="Z123" s="305"/>
      <c r="AA123" s="305"/>
      <c r="AB123" s="305"/>
      <c r="AC123" s="305"/>
      <c r="AD123" s="305"/>
      <c r="AE123" s="305"/>
      <c r="AF123" s="305"/>
      <c r="AG123" s="305"/>
      <c r="AH123" s="305"/>
    </row>
    <row r="124" spans="2:34" s="42" customFormat="1" ht="15" x14ac:dyDescent="0.4">
      <c r="B124" s="303">
        <f>VLOOKUP(C124,Companies[],3,FALSE)</f>
        <v>991735194</v>
      </c>
      <c r="C124" s="300" t="str">
        <f t="shared" ref="C124:C126" si="12">+C123</f>
        <v>LOTOS Expl. and Prod.  Norge AS</v>
      </c>
      <c r="D124" s="360" t="s">
        <v>2094</v>
      </c>
      <c r="E124" s="303" t="s">
        <v>2078</v>
      </c>
      <c r="F124" s="303" t="s">
        <v>360</v>
      </c>
      <c r="G124" s="303" t="s">
        <v>360</v>
      </c>
      <c r="H124" s="303"/>
      <c r="I124" s="303" t="s">
        <v>1332</v>
      </c>
      <c r="J124" s="254">
        <v>0</v>
      </c>
      <c r="K124" s="303"/>
      <c r="L124" s="303"/>
      <c r="M124" s="303"/>
      <c r="N124" s="303"/>
      <c r="O124" s="303"/>
      <c r="P124" s="386"/>
      <c r="Q124" s="387"/>
      <c r="R124" s="305"/>
      <c r="S124" s="305"/>
      <c r="T124" s="305"/>
      <c r="U124" s="305"/>
      <c r="V124" s="305"/>
      <c r="W124" s="305"/>
      <c r="X124" s="305"/>
      <c r="Y124" s="305"/>
      <c r="Z124" s="305"/>
      <c r="AA124" s="305"/>
      <c r="AB124" s="305"/>
      <c r="AC124" s="305"/>
      <c r="AD124" s="305"/>
      <c r="AE124" s="305"/>
      <c r="AF124" s="305"/>
      <c r="AG124" s="305"/>
      <c r="AH124" s="305"/>
    </row>
    <row r="125" spans="2:34" s="42" customFormat="1" ht="15" x14ac:dyDescent="0.4">
      <c r="B125" s="303">
        <f>VLOOKUP(C125,Companies[],3,FALSE)</f>
        <v>991735194</v>
      </c>
      <c r="C125" s="300" t="str">
        <f t="shared" si="12"/>
        <v>LOTOS Expl. and Prod.  Norge AS</v>
      </c>
      <c r="D125" s="303" t="s">
        <v>2079</v>
      </c>
      <c r="E125" s="303" t="s">
        <v>2080</v>
      </c>
      <c r="F125" s="303" t="s">
        <v>360</v>
      </c>
      <c r="G125" s="303" t="s">
        <v>360</v>
      </c>
      <c r="H125" s="303"/>
      <c r="I125" s="303" t="s">
        <v>1332</v>
      </c>
      <c r="J125" s="254">
        <v>0</v>
      </c>
      <c r="K125" s="303"/>
      <c r="L125" s="303"/>
      <c r="M125" s="303"/>
      <c r="N125" s="303"/>
      <c r="O125" s="303"/>
      <c r="P125" s="386"/>
      <c r="Q125" s="387"/>
      <c r="R125" s="305"/>
      <c r="S125" s="305"/>
      <c r="T125" s="305"/>
      <c r="U125" s="305"/>
      <c r="V125" s="305"/>
      <c r="W125" s="305"/>
      <c r="X125" s="305"/>
      <c r="Y125" s="305"/>
      <c r="Z125" s="305"/>
      <c r="AA125" s="305"/>
      <c r="AB125" s="305"/>
      <c r="AC125" s="305"/>
      <c r="AD125" s="305"/>
      <c r="AE125" s="305"/>
      <c r="AF125" s="305"/>
      <c r="AG125" s="305"/>
      <c r="AH125" s="305"/>
    </row>
    <row r="126" spans="2:34" s="42" customFormat="1" ht="15" x14ac:dyDescent="0.4">
      <c r="B126" s="303">
        <f>VLOOKUP(C126,Companies[],3,FALSE)</f>
        <v>991735194</v>
      </c>
      <c r="C126" s="300" t="str">
        <f t="shared" si="12"/>
        <v>LOTOS Expl. and Prod.  Norge AS</v>
      </c>
      <c r="D126" s="303" t="s">
        <v>2076</v>
      </c>
      <c r="E126" s="303" t="s">
        <v>2081</v>
      </c>
      <c r="F126" s="303" t="s">
        <v>360</v>
      </c>
      <c r="G126" s="303" t="s">
        <v>360</v>
      </c>
      <c r="H126" s="303"/>
      <c r="I126" s="303" t="s">
        <v>1332</v>
      </c>
      <c r="J126" s="254">
        <v>0</v>
      </c>
      <c r="K126" s="303"/>
      <c r="L126" s="303"/>
      <c r="M126" s="303"/>
      <c r="N126" s="303"/>
      <c r="O126" s="303"/>
      <c r="P126" s="386"/>
      <c r="Q126" s="387"/>
      <c r="R126" s="305"/>
      <c r="S126" s="305"/>
      <c r="T126" s="305"/>
      <c r="U126" s="305"/>
      <c r="V126" s="305"/>
      <c r="W126" s="305"/>
      <c r="X126" s="305"/>
      <c r="Y126" s="305"/>
      <c r="Z126" s="305"/>
      <c r="AA126" s="305"/>
      <c r="AB126" s="305"/>
      <c r="AC126" s="305"/>
      <c r="AD126" s="305"/>
      <c r="AE126" s="305"/>
      <c r="AF126" s="305"/>
      <c r="AG126" s="305"/>
      <c r="AH126" s="305"/>
    </row>
    <row r="127" spans="2:34" s="42" customFormat="1" ht="15" x14ac:dyDescent="0.4">
      <c r="B127" s="303">
        <f>VLOOKUP(C127,Companies[],3,FALSE)</f>
        <v>998152550</v>
      </c>
      <c r="C127" s="300" t="s">
        <v>2042</v>
      </c>
      <c r="D127" s="303" t="s">
        <v>2076</v>
      </c>
      <c r="E127" s="303" t="s">
        <v>2077</v>
      </c>
      <c r="F127" s="303" t="s">
        <v>360</v>
      </c>
      <c r="G127" s="303" t="s">
        <v>360</v>
      </c>
      <c r="H127" s="303"/>
      <c r="I127" s="303" t="s">
        <v>1332</v>
      </c>
      <c r="J127" s="254">
        <v>-99659000</v>
      </c>
      <c r="K127" s="303"/>
      <c r="L127" s="303"/>
      <c r="M127" s="303"/>
      <c r="N127" s="303"/>
      <c r="O127" s="303"/>
      <c r="P127" s="386"/>
      <c r="Q127" s="387"/>
      <c r="R127" s="305"/>
      <c r="S127" s="305"/>
      <c r="T127" s="305"/>
      <c r="U127" s="305"/>
      <c r="V127" s="305"/>
      <c r="W127" s="305"/>
      <c r="X127" s="305"/>
      <c r="Y127" s="305"/>
      <c r="Z127" s="305"/>
      <c r="AA127" s="305"/>
      <c r="AB127" s="305"/>
      <c r="AC127" s="305"/>
      <c r="AD127" s="305"/>
      <c r="AE127" s="305"/>
      <c r="AF127" s="305"/>
      <c r="AG127" s="305"/>
      <c r="AH127" s="305"/>
    </row>
    <row r="128" spans="2:34" s="42" customFormat="1" ht="15" x14ac:dyDescent="0.4">
      <c r="B128" s="303">
        <f>VLOOKUP(C128,Companies[],3,FALSE)</f>
        <v>998152550</v>
      </c>
      <c r="C128" s="300" t="str">
        <f t="shared" ref="C128:C130" si="13">+C127</f>
        <v>Lukoil Overseas North Shelf AS</v>
      </c>
      <c r="D128" s="361" t="s">
        <v>2094</v>
      </c>
      <c r="E128" s="303" t="s">
        <v>2078</v>
      </c>
      <c r="F128" s="303" t="s">
        <v>360</v>
      </c>
      <c r="G128" s="303" t="s">
        <v>360</v>
      </c>
      <c r="H128" s="303"/>
      <c r="I128" s="303" t="s">
        <v>1332</v>
      </c>
      <c r="J128" s="254">
        <v>0</v>
      </c>
      <c r="K128" s="303"/>
      <c r="L128" s="303"/>
      <c r="M128" s="303"/>
      <c r="N128" s="303"/>
      <c r="O128" s="303"/>
      <c r="P128" s="386"/>
      <c r="Q128" s="387"/>
      <c r="R128" s="305"/>
      <c r="S128" s="305"/>
      <c r="T128" s="305"/>
      <c r="U128" s="305"/>
      <c r="V128" s="305"/>
      <c r="W128" s="305"/>
      <c r="X128" s="305"/>
      <c r="Y128" s="305"/>
      <c r="Z128" s="305"/>
      <c r="AA128" s="305"/>
      <c r="AB128" s="305"/>
      <c r="AC128" s="305"/>
      <c r="AD128" s="305"/>
      <c r="AE128" s="305"/>
      <c r="AF128" s="305"/>
      <c r="AG128" s="305"/>
      <c r="AH128" s="305"/>
    </row>
    <row r="129" spans="2:34" s="42" customFormat="1" ht="15" x14ac:dyDescent="0.4">
      <c r="B129" s="303">
        <f>VLOOKUP(C129,Companies[],3,FALSE)</f>
        <v>998152550</v>
      </c>
      <c r="C129" s="300" t="str">
        <f t="shared" si="13"/>
        <v>Lukoil Overseas North Shelf AS</v>
      </c>
      <c r="D129" s="303" t="s">
        <v>2079</v>
      </c>
      <c r="E129" s="303" t="s">
        <v>2080</v>
      </c>
      <c r="F129" s="303" t="s">
        <v>360</v>
      </c>
      <c r="G129" s="303" t="s">
        <v>360</v>
      </c>
      <c r="H129" s="303"/>
      <c r="I129" s="303" t="s">
        <v>1332</v>
      </c>
      <c r="J129" s="254">
        <v>0</v>
      </c>
      <c r="K129" s="303"/>
      <c r="L129" s="303"/>
      <c r="M129" s="303"/>
      <c r="N129" s="303"/>
      <c r="O129" s="303"/>
      <c r="P129" s="386"/>
      <c r="Q129" s="387"/>
      <c r="R129" s="305"/>
      <c r="S129" s="305"/>
      <c r="T129" s="305"/>
      <c r="U129" s="305"/>
      <c r="V129" s="305"/>
      <c r="W129" s="305"/>
      <c r="X129" s="305"/>
      <c r="Y129" s="305"/>
      <c r="Z129" s="305"/>
      <c r="AA129" s="305"/>
      <c r="AB129" s="305"/>
      <c r="AC129" s="305"/>
      <c r="AD129" s="305"/>
      <c r="AE129" s="305"/>
      <c r="AF129" s="305"/>
      <c r="AG129" s="305"/>
      <c r="AH129" s="305"/>
    </row>
    <row r="130" spans="2:34" s="42" customFormat="1" ht="15" x14ac:dyDescent="0.4">
      <c r="B130" s="303">
        <f>VLOOKUP(C130,Companies[],3,FALSE)</f>
        <v>998152550</v>
      </c>
      <c r="C130" s="300" t="str">
        <f t="shared" si="13"/>
        <v>Lukoil Overseas North Shelf AS</v>
      </c>
      <c r="D130" s="303" t="s">
        <v>2076</v>
      </c>
      <c r="E130" s="303" t="s">
        <v>2081</v>
      </c>
      <c r="F130" s="303" t="s">
        <v>360</v>
      </c>
      <c r="G130" s="303" t="s">
        <v>360</v>
      </c>
      <c r="H130" s="303"/>
      <c r="I130" s="303" t="s">
        <v>1332</v>
      </c>
      <c r="J130" s="254">
        <v>0</v>
      </c>
      <c r="K130" s="303"/>
      <c r="L130" s="303"/>
      <c r="M130" s="303"/>
      <c r="N130" s="303"/>
      <c r="O130" s="303"/>
      <c r="P130" s="386"/>
      <c r="Q130" s="387"/>
      <c r="R130" s="305"/>
      <c r="S130" s="305"/>
      <c r="T130" s="305"/>
      <c r="U130" s="305"/>
      <c r="V130" s="305"/>
      <c r="W130" s="305"/>
      <c r="X130" s="305"/>
      <c r="Y130" s="305"/>
      <c r="Z130" s="305"/>
      <c r="AA130" s="305"/>
      <c r="AB130" s="305"/>
      <c r="AC130" s="305"/>
      <c r="AD130" s="305"/>
      <c r="AE130" s="305"/>
      <c r="AF130" s="305"/>
      <c r="AG130" s="305"/>
      <c r="AH130" s="305"/>
    </row>
    <row r="131" spans="2:34" s="42" customFormat="1" ht="15" x14ac:dyDescent="0.4">
      <c r="B131" s="303">
        <f>VLOOKUP(C131,Companies[],3,FALSE)</f>
        <v>986209409</v>
      </c>
      <c r="C131" s="300" t="s">
        <v>2043</v>
      </c>
      <c r="D131" s="303" t="s">
        <v>2076</v>
      </c>
      <c r="E131" s="303" t="s">
        <v>2077</v>
      </c>
      <c r="F131" s="303" t="s">
        <v>360</v>
      </c>
      <c r="G131" s="303" t="s">
        <v>360</v>
      </c>
      <c r="H131" s="303"/>
      <c r="I131" s="303" t="s">
        <v>1332</v>
      </c>
      <c r="J131" s="254">
        <v>120000000</v>
      </c>
      <c r="K131" s="303"/>
      <c r="L131" s="303"/>
      <c r="M131" s="303"/>
      <c r="N131" s="303"/>
      <c r="O131" s="303"/>
      <c r="P131" s="386"/>
      <c r="Q131" s="387"/>
      <c r="R131" s="305"/>
      <c r="S131" s="305"/>
      <c r="T131" s="305"/>
      <c r="U131" s="305"/>
      <c r="V131" s="305"/>
      <c r="W131" s="305"/>
      <c r="X131" s="305"/>
      <c r="Y131" s="305"/>
      <c r="Z131" s="305"/>
      <c r="AA131" s="305"/>
      <c r="AB131" s="305"/>
      <c r="AC131" s="305"/>
      <c r="AD131" s="305"/>
      <c r="AE131" s="305"/>
      <c r="AF131" s="305"/>
      <c r="AG131" s="305"/>
      <c r="AH131" s="305"/>
    </row>
    <row r="132" spans="2:34" s="42" customFormat="1" ht="15" x14ac:dyDescent="0.4">
      <c r="B132" s="303">
        <f>VLOOKUP(C132,Companies[],3,FALSE)</f>
        <v>986209409</v>
      </c>
      <c r="C132" s="300" t="str">
        <f t="shared" ref="C132:C134" si="14">+C131</f>
        <v>Lundin Norway AS</v>
      </c>
      <c r="D132" s="362" t="s">
        <v>2094</v>
      </c>
      <c r="E132" s="303" t="s">
        <v>2078</v>
      </c>
      <c r="F132" s="303" t="s">
        <v>360</v>
      </c>
      <c r="G132" s="303" t="s">
        <v>360</v>
      </c>
      <c r="H132" s="303"/>
      <c r="I132" s="303" t="s">
        <v>1332</v>
      </c>
      <c r="J132" s="254">
        <v>0</v>
      </c>
      <c r="K132" s="303"/>
      <c r="L132" s="303"/>
      <c r="M132" s="303"/>
      <c r="N132" s="303"/>
      <c r="O132" s="303"/>
      <c r="P132" s="386"/>
      <c r="Q132" s="387"/>
      <c r="R132" s="305"/>
      <c r="S132" s="305"/>
      <c r="T132" s="305"/>
      <c r="U132" s="305"/>
      <c r="V132" s="305"/>
      <c r="W132" s="305"/>
      <c r="X132" s="305"/>
      <c r="Y132" s="305"/>
      <c r="Z132" s="305"/>
      <c r="AA132" s="305"/>
      <c r="AB132" s="305"/>
      <c r="AC132" s="305"/>
      <c r="AD132" s="305"/>
      <c r="AE132" s="305"/>
      <c r="AF132" s="305"/>
      <c r="AG132" s="305"/>
      <c r="AH132" s="305"/>
    </row>
    <row r="133" spans="2:34" s="42" customFormat="1" ht="15" x14ac:dyDescent="0.4">
      <c r="B133" s="303">
        <f>VLOOKUP(C133,Companies[],3,FALSE)</f>
        <v>986209409</v>
      </c>
      <c r="C133" s="300" t="str">
        <f t="shared" si="14"/>
        <v>Lundin Norway AS</v>
      </c>
      <c r="D133" s="303" t="s">
        <v>2079</v>
      </c>
      <c r="E133" s="303" t="s">
        <v>2080</v>
      </c>
      <c r="F133" s="303" t="s">
        <v>360</v>
      </c>
      <c r="G133" s="303" t="s">
        <v>360</v>
      </c>
      <c r="H133" s="303"/>
      <c r="I133" s="303" t="s">
        <v>1332</v>
      </c>
      <c r="J133" s="254">
        <v>273158000</v>
      </c>
      <c r="K133" s="303"/>
      <c r="L133" s="303"/>
      <c r="M133" s="303"/>
      <c r="N133" s="303"/>
      <c r="O133" s="303"/>
      <c r="P133" s="386"/>
      <c r="Q133" s="387"/>
      <c r="R133" s="305"/>
      <c r="S133" s="305"/>
      <c r="T133" s="305"/>
      <c r="U133" s="305"/>
      <c r="V133" s="305"/>
      <c r="W133" s="305"/>
      <c r="X133" s="305"/>
      <c r="Y133" s="305"/>
      <c r="Z133" s="305"/>
      <c r="AA133" s="305"/>
      <c r="AB133" s="305"/>
      <c r="AC133" s="305"/>
      <c r="AD133" s="305"/>
      <c r="AE133" s="305"/>
      <c r="AF133" s="305"/>
      <c r="AG133" s="305"/>
      <c r="AH133" s="305"/>
    </row>
    <row r="134" spans="2:34" s="42" customFormat="1" ht="15" x14ac:dyDescent="0.4">
      <c r="B134" s="303">
        <f>VLOOKUP(C134,Companies[],3,FALSE)</f>
        <v>986209409</v>
      </c>
      <c r="C134" s="300" t="str">
        <f t="shared" si="14"/>
        <v>Lundin Norway AS</v>
      </c>
      <c r="D134" s="303" t="s">
        <v>2076</v>
      </c>
      <c r="E134" s="303" t="s">
        <v>2081</v>
      </c>
      <c r="F134" s="303" t="s">
        <v>360</v>
      </c>
      <c r="G134" s="303" t="s">
        <v>360</v>
      </c>
      <c r="H134" s="303"/>
      <c r="I134" s="303" t="s">
        <v>1332</v>
      </c>
      <c r="J134" s="254">
        <v>117784000</v>
      </c>
      <c r="K134" s="303"/>
      <c r="L134" s="303"/>
      <c r="M134" s="303"/>
      <c r="N134" s="303"/>
      <c r="O134" s="303"/>
      <c r="P134" s="386"/>
      <c r="Q134" s="387"/>
      <c r="R134" s="305"/>
      <c r="S134" s="305"/>
      <c r="T134" s="305"/>
      <c r="U134" s="305"/>
      <c r="V134" s="305"/>
      <c r="W134" s="305"/>
      <c r="X134" s="305"/>
      <c r="Y134" s="305"/>
      <c r="Z134" s="305"/>
      <c r="AA134" s="305"/>
      <c r="AB134" s="305"/>
      <c r="AC134" s="305"/>
      <c r="AD134" s="305"/>
      <c r="AE134" s="305"/>
      <c r="AF134" s="305"/>
      <c r="AG134" s="305"/>
      <c r="AH134" s="305"/>
    </row>
    <row r="135" spans="2:34" s="42" customFormat="1" ht="15" x14ac:dyDescent="0.4">
      <c r="B135" s="303">
        <f>VLOOKUP(C135,Companies[],3,FALSE)</f>
        <v>916358857</v>
      </c>
      <c r="C135" s="300" t="s">
        <v>2044</v>
      </c>
      <c r="D135" s="303" t="s">
        <v>2076</v>
      </c>
      <c r="E135" s="303" t="s">
        <v>2077</v>
      </c>
      <c r="F135" s="303" t="s">
        <v>360</v>
      </c>
      <c r="G135" s="303" t="s">
        <v>360</v>
      </c>
      <c r="H135" s="303"/>
      <c r="I135" s="303" t="s">
        <v>1332</v>
      </c>
      <c r="J135" s="254">
        <v>-69967000</v>
      </c>
      <c r="K135" s="303"/>
      <c r="L135" s="303"/>
      <c r="M135" s="303"/>
      <c r="N135" s="303"/>
      <c r="O135" s="303"/>
      <c r="P135" s="386"/>
      <c r="Q135" s="387"/>
      <c r="R135" s="305"/>
      <c r="S135" s="305"/>
      <c r="T135" s="305"/>
      <c r="U135" s="305"/>
      <c r="V135" s="305"/>
      <c r="W135" s="305"/>
      <c r="X135" s="305"/>
      <c r="Y135" s="305"/>
      <c r="Z135" s="305"/>
      <c r="AA135" s="305"/>
      <c r="AB135" s="305"/>
      <c r="AC135" s="305"/>
      <c r="AD135" s="305"/>
      <c r="AE135" s="305"/>
      <c r="AF135" s="305"/>
      <c r="AG135" s="305"/>
      <c r="AH135" s="305"/>
    </row>
    <row r="136" spans="2:34" s="42" customFormat="1" ht="15" x14ac:dyDescent="0.4">
      <c r="B136" s="303">
        <f>VLOOKUP(C136,Companies[],3,FALSE)</f>
        <v>916358857</v>
      </c>
      <c r="C136" s="300" t="str">
        <f t="shared" ref="C136:C138" si="15">+C135</f>
        <v>M Vest Energy AS</v>
      </c>
      <c r="D136" s="363" t="s">
        <v>2094</v>
      </c>
      <c r="E136" s="303" t="s">
        <v>2078</v>
      </c>
      <c r="F136" s="303" t="s">
        <v>360</v>
      </c>
      <c r="G136" s="303" t="s">
        <v>360</v>
      </c>
      <c r="H136" s="303"/>
      <c r="I136" s="303" t="s">
        <v>1332</v>
      </c>
      <c r="J136" s="254">
        <v>0</v>
      </c>
      <c r="K136" s="303"/>
      <c r="L136" s="303"/>
      <c r="M136" s="303"/>
      <c r="N136" s="303"/>
      <c r="O136" s="303"/>
      <c r="P136" s="386"/>
      <c r="Q136" s="387"/>
      <c r="R136" s="305"/>
      <c r="S136" s="305"/>
      <c r="T136" s="305"/>
      <c r="U136" s="305"/>
      <c r="V136" s="305"/>
      <c r="W136" s="305"/>
      <c r="X136" s="305"/>
      <c r="Y136" s="305"/>
      <c r="Z136" s="305"/>
      <c r="AA136" s="305"/>
      <c r="AB136" s="305"/>
      <c r="AC136" s="305"/>
      <c r="AD136" s="305"/>
      <c r="AE136" s="305"/>
      <c r="AF136" s="305"/>
      <c r="AG136" s="305"/>
      <c r="AH136" s="305"/>
    </row>
    <row r="137" spans="2:34" s="42" customFormat="1" ht="15" x14ac:dyDescent="0.4">
      <c r="B137" s="303">
        <f>VLOOKUP(C137,Companies[],3,FALSE)</f>
        <v>916358857</v>
      </c>
      <c r="C137" s="300" t="str">
        <f t="shared" si="15"/>
        <v>M Vest Energy AS</v>
      </c>
      <c r="D137" s="303" t="s">
        <v>2079</v>
      </c>
      <c r="E137" s="303" t="s">
        <v>2080</v>
      </c>
      <c r="F137" s="303" t="s">
        <v>360</v>
      </c>
      <c r="G137" s="303" t="s">
        <v>360</v>
      </c>
      <c r="H137" s="303"/>
      <c r="I137" s="303" t="s">
        <v>1332</v>
      </c>
      <c r="J137" s="254">
        <v>0</v>
      </c>
      <c r="K137" s="303"/>
      <c r="L137" s="303"/>
      <c r="M137" s="303"/>
      <c r="N137" s="303"/>
      <c r="O137" s="303"/>
      <c r="P137" s="386"/>
      <c r="Q137" s="387"/>
      <c r="R137" s="305"/>
      <c r="S137" s="305"/>
      <c r="T137" s="305"/>
      <c r="U137" s="305"/>
      <c r="V137" s="305"/>
      <c r="W137" s="305"/>
      <c r="X137" s="305"/>
      <c r="Y137" s="305"/>
      <c r="Z137" s="305"/>
      <c r="AA137" s="305"/>
      <c r="AB137" s="305"/>
      <c r="AC137" s="305"/>
      <c r="AD137" s="305"/>
      <c r="AE137" s="305"/>
      <c r="AF137" s="305"/>
      <c r="AG137" s="305"/>
      <c r="AH137" s="305"/>
    </row>
    <row r="138" spans="2:34" s="42" customFormat="1" ht="15" x14ac:dyDescent="0.4">
      <c r="B138" s="303">
        <f>VLOOKUP(C138,Companies[],3,FALSE)</f>
        <v>916358857</v>
      </c>
      <c r="C138" s="300" t="str">
        <f t="shared" si="15"/>
        <v>M Vest Energy AS</v>
      </c>
      <c r="D138" s="303" t="s">
        <v>2076</v>
      </c>
      <c r="E138" s="303" t="s">
        <v>2081</v>
      </c>
      <c r="F138" s="303" t="s">
        <v>360</v>
      </c>
      <c r="G138" s="303" t="s">
        <v>360</v>
      </c>
      <c r="H138" s="303"/>
      <c r="I138" s="303" t="s">
        <v>1332</v>
      </c>
      <c r="J138" s="254">
        <v>0</v>
      </c>
      <c r="K138" s="303"/>
      <c r="L138" s="303"/>
      <c r="M138" s="303"/>
      <c r="N138" s="303"/>
      <c r="O138" s="303"/>
      <c r="P138" s="386"/>
      <c r="Q138" s="387"/>
      <c r="R138" s="305"/>
      <c r="S138" s="305"/>
      <c r="T138" s="305"/>
      <c r="U138" s="305"/>
      <c r="V138" s="305"/>
      <c r="W138" s="305"/>
      <c r="X138" s="305"/>
      <c r="Y138" s="305"/>
      <c r="Z138" s="305"/>
      <c r="AA138" s="305"/>
      <c r="AB138" s="305"/>
      <c r="AC138" s="305"/>
      <c r="AD138" s="305"/>
      <c r="AE138" s="305"/>
      <c r="AF138" s="305"/>
      <c r="AG138" s="305"/>
      <c r="AH138" s="305"/>
    </row>
    <row r="139" spans="2:34" s="42" customFormat="1" ht="15" x14ac:dyDescent="0.4">
      <c r="B139" s="303">
        <f>VLOOKUP(C139,Companies[],3,FALSE)</f>
        <v>986478434</v>
      </c>
      <c r="C139" s="300" t="s">
        <v>2045</v>
      </c>
      <c r="D139" s="303" t="s">
        <v>2076</v>
      </c>
      <c r="E139" s="303" t="s">
        <v>2077</v>
      </c>
      <c r="F139" s="303" t="s">
        <v>360</v>
      </c>
      <c r="G139" s="303" t="s">
        <v>360</v>
      </c>
      <c r="H139" s="303"/>
      <c r="I139" s="303" t="s">
        <v>1332</v>
      </c>
      <c r="J139" s="254">
        <v>-52423000</v>
      </c>
      <c r="K139" s="303"/>
      <c r="L139" s="303"/>
      <c r="M139" s="303"/>
      <c r="N139" s="303"/>
      <c r="O139" s="303"/>
      <c r="P139" s="386"/>
      <c r="Q139" s="387"/>
      <c r="R139" s="305"/>
      <c r="S139" s="305"/>
      <c r="T139" s="305"/>
      <c r="U139" s="305"/>
      <c r="V139" s="305"/>
      <c r="W139" s="305"/>
      <c r="X139" s="305"/>
      <c r="Y139" s="305"/>
      <c r="Z139" s="305"/>
      <c r="AA139" s="305"/>
      <c r="AB139" s="305"/>
      <c r="AC139" s="305"/>
      <c r="AD139" s="305"/>
      <c r="AE139" s="305"/>
      <c r="AF139" s="305"/>
      <c r="AG139" s="305"/>
      <c r="AH139" s="305"/>
    </row>
    <row r="140" spans="2:34" s="42" customFormat="1" ht="15" x14ac:dyDescent="0.4">
      <c r="B140" s="303">
        <f>VLOOKUP(C140,Companies[],3,FALSE)</f>
        <v>986478434</v>
      </c>
      <c r="C140" s="300" t="str">
        <f t="shared" ref="C140:C142" si="16">+C139</f>
        <v>Maersk Oil Norway AS</v>
      </c>
      <c r="D140" s="364" t="s">
        <v>2094</v>
      </c>
      <c r="E140" s="303" t="s">
        <v>2078</v>
      </c>
      <c r="F140" s="303" t="s">
        <v>360</v>
      </c>
      <c r="G140" s="303" t="s">
        <v>360</v>
      </c>
      <c r="H140" s="303"/>
      <c r="I140" s="303" t="s">
        <v>1332</v>
      </c>
      <c r="J140" s="254">
        <v>0</v>
      </c>
      <c r="K140" s="303"/>
      <c r="L140" s="303"/>
      <c r="M140" s="303"/>
      <c r="N140" s="303"/>
      <c r="O140" s="303"/>
      <c r="P140" s="386"/>
      <c r="Q140" s="387"/>
      <c r="R140" s="305"/>
      <c r="S140" s="305"/>
      <c r="T140" s="305"/>
      <c r="U140" s="305"/>
      <c r="V140" s="305"/>
      <c r="W140" s="305"/>
      <c r="X140" s="305"/>
      <c r="Y140" s="305"/>
      <c r="Z140" s="305"/>
      <c r="AA140" s="305"/>
      <c r="AB140" s="305"/>
      <c r="AC140" s="305"/>
      <c r="AD140" s="305"/>
      <c r="AE140" s="305"/>
      <c r="AF140" s="305"/>
      <c r="AG140" s="305"/>
      <c r="AH140" s="305"/>
    </row>
    <row r="141" spans="2:34" s="42" customFormat="1" ht="15" x14ac:dyDescent="0.4">
      <c r="B141" s="303">
        <f>VLOOKUP(C141,Companies[],3,FALSE)</f>
        <v>986478434</v>
      </c>
      <c r="C141" s="300" t="str">
        <f t="shared" si="16"/>
        <v>Maersk Oil Norway AS</v>
      </c>
      <c r="D141" s="303" t="s">
        <v>2079</v>
      </c>
      <c r="E141" s="303" t="s">
        <v>2080</v>
      </c>
      <c r="F141" s="303" t="s">
        <v>360</v>
      </c>
      <c r="G141" s="303" t="s">
        <v>360</v>
      </c>
      <c r="H141" s="303"/>
      <c r="I141" s="303" t="s">
        <v>1332</v>
      </c>
      <c r="J141" s="254">
        <v>0</v>
      </c>
      <c r="K141" s="303"/>
      <c r="L141" s="303"/>
      <c r="M141" s="303"/>
      <c r="N141" s="303"/>
      <c r="O141" s="303"/>
      <c r="P141" s="386"/>
      <c r="Q141" s="387"/>
      <c r="R141" s="305"/>
      <c r="S141" s="305"/>
      <c r="T141" s="305"/>
      <c r="U141" s="305"/>
      <c r="V141" s="305"/>
      <c r="W141" s="305"/>
      <c r="X141" s="305"/>
      <c r="Y141" s="305"/>
      <c r="Z141" s="305"/>
      <c r="AA141" s="305"/>
      <c r="AB141" s="305"/>
      <c r="AC141" s="305"/>
      <c r="AD141" s="305"/>
      <c r="AE141" s="305"/>
      <c r="AF141" s="305"/>
      <c r="AG141" s="305"/>
      <c r="AH141" s="305"/>
    </row>
    <row r="142" spans="2:34" s="42" customFormat="1" ht="15" x14ac:dyDescent="0.4">
      <c r="B142" s="303">
        <f>VLOOKUP(C142,Companies[],3,FALSE)</f>
        <v>986478434</v>
      </c>
      <c r="C142" s="300" t="str">
        <f t="shared" si="16"/>
        <v>Maersk Oil Norway AS</v>
      </c>
      <c r="D142" s="303" t="s">
        <v>2076</v>
      </c>
      <c r="E142" s="303" t="s">
        <v>2081</v>
      </c>
      <c r="F142" s="303" t="s">
        <v>360</v>
      </c>
      <c r="G142" s="303" t="s">
        <v>360</v>
      </c>
      <c r="H142" s="303"/>
      <c r="I142" s="303" t="s">
        <v>1332</v>
      </c>
      <c r="J142" s="254">
        <v>0</v>
      </c>
      <c r="K142" s="303"/>
      <c r="L142" s="303"/>
      <c r="M142" s="303"/>
      <c r="N142" s="303"/>
      <c r="O142" s="303"/>
      <c r="P142" s="386"/>
      <c r="Q142" s="387"/>
      <c r="R142" s="305"/>
      <c r="S142" s="305"/>
      <c r="T142" s="305"/>
      <c r="U142" s="305"/>
      <c r="V142" s="305"/>
      <c r="W142" s="305"/>
      <c r="X142" s="305"/>
      <c r="Y142" s="305"/>
      <c r="Z142" s="305"/>
      <c r="AA142" s="305"/>
      <c r="AB142" s="305"/>
      <c r="AC142" s="305"/>
      <c r="AD142" s="305"/>
      <c r="AE142" s="305"/>
      <c r="AF142" s="305"/>
      <c r="AG142" s="305"/>
      <c r="AH142" s="305"/>
    </row>
    <row r="143" spans="2:34" s="42" customFormat="1" ht="15" x14ac:dyDescent="0.4">
      <c r="B143" s="303">
        <f>VLOOKUP(C143,Companies[],3,FALSE)</f>
        <v>998516048</v>
      </c>
      <c r="C143" s="300" t="s">
        <v>2046</v>
      </c>
      <c r="D143" s="303" t="s">
        <v>2076</v>
      </c>
      <c r="E143" s="303" t="s">
        <v>2077</v>
      </c>
      <c r="F143" s="303" t="s">
        <v>360</v>
      </c>
      <c r="G143" s="303" t="s">
        <v>360</v>
      </c>
      <c r="H143" s="303"/>
      <c r="I143" s="303" t="s">
        <v>1332</v>
      </c>
      <c r="J143" s="254">
        <v>-64813000</v>
      </c>
      <c r="K143" s="303"/>
      <c r="L143" s="303"/>
      <c r="M143" s="303"/>
      <c r="N143" s="303"/>
      <c r="O143" s="303"/>
      <c r="P143" s="386"/>
      <c r="Q143" s="387"/>
      <c r="R143" s="305"/>
      <c r="S143" s="305"/>
      <c r="T143" s="305"/>
      <c r="U143" s="305"/>
      <c r="V143" s="305"/>
      <c r="W143" s="305"/>
      <c r="X143" s="305"/>
      <c r="Y143" s="305"/>
      <c r="Z143" s="305"/>
      <c r="AA143" s="305"/>
      <c r="AB143" s="305"/>
      <c r="AC143" s="305"/>
      <c r="AD143" s="305"/>
      <c r="AE143" s="305"/>
      <c r="AF143" s="305"/>
      <c r="AG143" s="305"/>
      <c r="AH143" s="305"/>
    </row>
    <row r="144" spans="2:34" s="42" customFormat="1" ht="15" x14ac:dyDescent="0.4">
      <c r="B144" s="303">
        <f>VLOOKUP(C144,Companies[],3,FALSE)</f>
        <v>998516048</v>
      </c>
      <c r="C144" s="300" t="str">
        <f t="shared" ref="C144:C146" si="17">+C143</f>
        <v>Moeco Oil &amp; Gas Norge AS</v>
      </c>
      <c r="D144" s="365" t="s">
        <v>2094</v>
      </c>
      <c r="E144" s="303" t="s">
        <v>2078</v>
      </c>
      <c r="F144" s="303" t="s">
        <v>360</v>
      </c>
      <c r="G144" s="303" t="s">
        <v>360</v>
      </c>
      <c r="H144" s="303"/>
      <c r="I144" s="303" t="s">
        <v>1332</v>
      </c>
      <c r="J144" s="254">
        <v>0</v>
      </c>
      <c r="K144" s="303"/>
      <c r="L144" s="303"/>
      <c r="M144" s="303"/>
      <c r="N144" s="303"/>
      <c r="O144" s="303"/>
      <c r="P144" s="386"/>
      <c r="Q144" s="387"/>
      <c r="R144" s="305"/>
      <c r="S144" s="305"/>
      <c r="T144" s="305"/>
      <c r="U144" s="305"/>
      <c r="V144" s="305"/>
      <c r="W144" s="305"/>
      <c r="X144" s="305"/>
      <c r="Y144" s="305"/>
      <c r="Z144" s="305"/>
      <c r="AA144" s="305"/>
      <c r="AB144" s="305"/>
      <c r="AC144" s="305"/>
      <c r="AD144" s="305"/>
      <c r="AE144" s="305"/>
      <c r="AF144" s="305"/>
      <c r="AG144" s="305"/>
      <c r="AH144" s="305"/>
    </row>
    <row r="145" spans="2:34" s="42" customFormat="1" ht="15" x14ac:dyDescent="0.4">
      <c r="B145" s="303">
        <f>VLOOKUP(C145,Companies[],3,FALSE)</f>
        <v>998516048</v>
      </c>
      <c r="C145" s="300" t="str">
        <f t="shared" si="17"/>
        <v>Moeco Oil &amp; Gas Norge AS</v>
      </c>
      <c r="D145" s="303" t="s">
        <v>2079</v>
      </c>
      <c r="E145" s="303" t="s">
        <v>2080</v>
      </c>
      <c r="F145" s="303" t="s">
        <v>360</v>
      </c>
      <c r="G145" s="303" t="s">
        <v>360</v>
      </c>
      <c r="H145" s="303"/>
      <c r="I145" s="303" t="s">
        <v>1332</v>
      </c>
      <c r="J145" s="254">
        <v>0</v>
      </c>
      <c r="K145" s="303"/>
      <c r="L145" s="303"/>
      <c r="M145" s="303"/>
      <c r="N145" s="303"/>
      <c r="O145" s="303"/>
      <c r="P145" s="386"/>
      <c r="Q145" s="387"/>
      <c r="R145" s="305"/>
      <c r="S145" s="305"/>
      <c r="T145" s="305"/>
      <c r="U145" s="305"/>
      <c r="V145" s="305"/>
      <c r="W145" s="305"/>
      <c r="X145" s="305"/>
      <c r="Y145" s="305"/>
      <c r="Z145" s="305"/>
      <c r="AA145" s="305"/>
      <c r="AB145" s="305"/>
      <c r="AC145" s="305"/>
      <c r="AD145" s="305"/>
      <c r="AE145" s="305"/>
      <c r="AF145" s="305"/>
      <c r="AG145" s="305"/>
      <c r="AH145" s="305"/>
    </row>
    <row r="146" spans="2:34" s="42" customFormat="1" ht="15" x14ac:dyDescent="0.4">
      <c r="B146" s="303">
        <f>VLOOKUP(C146,Companies[],3,FALSE)</f>
        <v>998516048</v>
      </c>
      <c r="C146" s="300" t="str">
        <f t="shared" si="17"/>
        <v>Moeco Oil &amp; Gas Norge AS</v>
      </c>
      <c r="D146" s="303" t="s">
        <v>2076</v>
      </c>
      <c r="E146" s="303" t="s">
        <v>2081</v>
      </c>
      <c r="F146" s="303" t="s">
        <v>360</v>
      </c>
      <c r="G146" s="303" t="s">
        <v>360</v>
      </c>
      <c r="H146" s="303"/>
      <c r="I146" s="303" t="s">
        <v>1332</v>
      </c>
      <c r="J146" s="254">
        <v>0</v>
      </c>
      <c r="K146" s="303"/>
      <c r="L146" s="303"/>
      <c r="M146" s="303"/>
      <c r="N146" s="303"/>
      <c r="O146" s="303"/>
      <c r="P146" s="386"/>
      <c r="Q146" s="387"/>
      <c r="R146" s="305"/>
      <c r="S146" s="305"/>
      <c r="T146" s="305"/>
      <c r="U146" s="305"/>
      <c r="V146" s="305"/>
      <c r="W146" s="305"/>
      <c r="X146" s="305"/>
      <c r="Y146" s="305"/>
      <c r="Z146" s="305"/>
      <c r="AA146" s="305"/>
      <c r="AB146" s="305"/>
      <c r="AC146" s="305"/>
      <c r="AD146" s="305"/>
      <c r="AE146" s="305"/>
      <c r="AF146" s="305"/>
      <c r="AG146" s="305"/>
      <c r="AH146" s="305"/>
    </row>
    <row r="147" spans="2:34" s="42" customFormat="1" ht="15" x14ac:dyDescent="0.4">
      <c r="B147" s="303">
        <f>VLOOKUP(C147,Companies[],3,FALSE)</f>
        <v>988120545</v>
      </c>
      <c r="C147" s="300" t="s">
        <v>2047</v>
      </c>
      <c r="D147" s="303" t="s">
        <v>2076</v>
      </c>
      <c r="E147" s="303" t="s">
        <v>2077</v>
      </c>
      <c r="F147" s="303" t="s">
        <v>360</v>
      </c>
      <c r="G147" s="303" t="s">
        <v>360</v>
      </c>
      <c r="H147" s="303"/>
      <c r="I147" s="303" t="s">
        <v>1332</v>
      </c>
      <c r="J147" s="254">
        <v>-112945000</v>
      </c>
      <c r="K147" s="303"/>
      <c r="L147" s="303"/>
      <c r="M147" s="303"/>
      <c r="N147" s="303"/>
      <c r="O147" s="303"/>
      <c r="P147" s="386"/>
      <c r="Q147" s="387"/>
      <c r="R147" s="305"/>
      <c r="S147" s="305"/>
      <c r="T147" s="305"/>
      <c r="U147" s="305"/>
      <c r="V147" s="305"/>
      <c r="W147" s="305"/>
      <c r="X147" s="305"/>
      <c r="Y147" s="305"/>
      <c r="Z147" s="305"/>
      <c r="AA147" s="305"/>
      <c r="AB147" s="305"/>
      <c r="AC147" s="305"/>
      <c r="AD147" s="305"/>
      <c r="AE147" s="305"/>
      <c r="AF147" s="305"/>
      <c r="AG147" s="305"/>
      <c r="AH147" s="305"/>
    </row>
    <row r="148" spans="2:34" s="42" customFormat="1" ht="15" x14ac:dyDescent="0.4">
      <c r="B148" s="303">
        <f>VLOOKUP(C148,Companies[],3,FALSE)</f>
        <v>988120545</v>
      </c>
      <c r="C148" s="300" t="str">
        <f t="shared" ref="C148:C150" si="18">+C147</f>
        <v>MOL Norge AS</v>
      </c>
      <c r="D148" s="366" t="s">
        <v>2094</v>
      </c>
      <c r="E148" s="303" t="s">
        <v>2078</v>
      </c>
      <c r="F148" s="303" t="s">
        <v>360</v>
      </c>
      <c r="G148" s="303" t="s">
        <v>360</v>
      </c>
      <c r="H148" s="303"/>
      <c r="I148" s="303" t="s">
        <v>1332</v>
      </c>
      <c r="J148" s="254">
        <v>0</v>
      </c>
      <c r="K148" s="303"/>
      <c r="L148" s="303"/>
      <c r="M148" s="303"/>
      <c r="N148" s="303"/>
      <c r="O148" s="303"/>
      <c r="P148" s="386"/>
      <c r="Q148" s="387"/>
      <c r="R148" s="305"/>
      <c r="S148" s="305"/>
      <c r="T148" s="305"/>
      <c r="U148" s="305"/>
      <c r="V148" s="305"/>
      <c r="W148" s="305"/>
      <c r="X148" s="305"/>
      <c r="Y148" s="305"/>
      <c r="Z148" s="305"/>
      <c r="AA148" s="305"/>
      <c r="AB148" s="305"/>
      <c r="AC148" s="305"/>
      <c r="AD148" s="305"/>
      <c r="AE148" s="305"/>
      <c r="AF148" s="305"/>
      <c r="AG148" s="305"/>
      <c r="AH148" s="305"/>
    </row>
    <row r="149" spans="2:34" s="42" customFormat="1" ht="15" x14ac:dyDescent="0.4">
      <c r="B149" s="303">
        <f>VLOOKUP(C149,Companies[],3,FALSE)</f>
        <v>988120545</v>
      </c>
      <c r="C149" s="300" t="str">
        <f t="shared" si="18"/>
        <v>MOL Norge AS</v>
      </c>
      <c r="D149" s="303" t="s">
        <v>2079</v>
      </c>
      <c r="E149" s="303" t="s">
        <v>2080</v>
      </c>
      <c r="F149" s="303" t="s">
        <v>360</v>
      </c>
      <c r="G149" s="303" t="s">
        <v>360</v>
      </c>
      <c r="H149" s="303"/>
      <c r="I149" s="303" t="s">
        <v>1332</v>
      </c>
      <c r="J149" s="254">
        <v>21382000</v>
      </c>
      <c r="K149" s="303"/>
      <c r="L149" s="303"/>
      <c r="M149" s="303"/>
      <c r="N149" s="303"/>
      <c r="O149" s="303"/>
      <c r="P149" s="386"/>
      <c r="Q149" s="387"/>
      <c r="R149" s="305"/>
      <c r="S149" s="305"/>
      <c r="T149" s="305"/>
      <c r="U149" s="305"/>
      <c r="V149" s="305"/>
      <c r="W149" s="305"/>
      <c r="X149" s="305"/>
      <c r="Y149" s="305"/>
      <c r="Z149" s="305"/>
      <c r="AA149" s="305"/>
      <c r="AB149" s="305"/>
      <c r="AC149" s="305"/>
      <c r="AD149" s="305"/>
      <c r="AE149" s="305"/>
      <c r="AF149" s="305"/>
      <c r="AG149" s="305"/>
      <c r="AH149" s="305"/>
    </row>
    <row r="150" spans="2:34" s="42" customFormat="1" ht="15" x14ac:dyDescent="0.4">
      <c r="B150" s="303">
        <f>VLOOKUP(C150,Companies[],3,FALSE)</f>
        <v>988120545</v>
      </c>
      <c r="C150" s="300" t="str">
        <f t="shared" si="18"/>
        <v>MOL Norge AS</v>
      </c>
      <c r="D150" s="303" t="s">
        <v>2076</v>
      </c>
      <c r="E150" s="303" t="s">
        <v>2081</v>
      </c>
      <c r="F150" s="303" t="s">
        <v>360</v>
      </c>
      <c r="G150" s="303" t="s">
        <v>360</v>
      </c>
      <c r="H150" s="303"/>
      <c r="I150" s="303" t="s">
        <v>1332</v>
      </c>
      <c r="J150" s="254">
        <v>0</v>
      </c>
      <c r="K150" s="303"/>
      <c r="L150" s="303"/>
      <c r="M150" s="303"/>
      <c r="N150" s="303"/>
      <c r="O150" s="303"/>
      <c r="P150" s="386"/>
      <c r="Q150" s="387"/>
      <c r="R150" s="305"/>
      <c r="S150" s="305"/>
      <c r="T150" s="305"/>
      <c r="U150" s="305"/>
      <c r="V150" s="305"/>
      <c r="W150" s="305"/>
      <c r="X150" s="305"/>
      <c r="Y150" s="305"/>
      <c r="Z150" s="305"/>
      <c r="AA150" s="305"/>
      <c r="AB150" s="305"/>
      <c r="AC150" s="305"/>
      <c r="AD150" s="305"/>
      <c r="AE150" s="305"/>
      <c r="AF150" s="305"/>
      <c r="AG150" s="305"/>
      <c r="AH150" s="305"/>
    </row>
    <row r="151" spans="2:34" s="42" customFormat="1" ht="15" x14ac:dyDescent="0.4">
      <c r="B151" s="303">
        <f>VLOOKUP(C151,Companies[],3,FALSE)</f>
        <v>983426417</v>
      </c>
      <c r="C151" s="300" t="s">
        <v>2048</v>
      </c>
      <c r="D151" s="303" t="s">
        <v>2076</v>
      </c>
      <c r="E151" s="303" t="s">
        <v>2077</v>
      </c>
      <c r="F151" s="303" t="s">
        <v>360</v>
      </c>
      <c r="G151" s="303" t="s">
        <v>360</v>
      </c>
      <c r="H151" s="303"/>
      <c r="I151" s="303" t="s">
        <v>1332</v>
      </c>
      <c r="J151" s="254">
        <v>-102929000</v>
      </c>
      <c r="K151" s="303"/>
      <c r="L151" s="303"/>
      <c r="M151" s="303"/>
      <c r="N151" s="303"/>
      <c r="O151" s="303"/>
      <c r="P151" s="386"/>
      <c r="Q151" s="387"/>
      <c r="R151" s="305"/>
      <c r="S151" s="305"/>
      <c r="T151" s="305"/>
      <c r="U151" s="305"/>
      <c r="V151" s="305"/>
      <c r="W151" s="305"/>
      <c r="X151" s="305"/>
      <c r="Y151" s="305"/>
      <c r="Z151" s="305"/>
      <c r="AA151" s="305"/>
      <c r="AB151" s="305"/>
      <c r="AC151" s="305"/>
      <c r="AD151" s="305"/>
      <c r="AE151" s="305"/>
      <c r="AF151" s="305"/>
      <c r="AG151" s="305"/>
      <c r="AH151" s="305"/>
    </row>
    <row r="152" spans="2:34" s="42" customFormat="1" ht="15" x14ac:dyDescent="0.4">
      <c r="B152" s="303">
        <f>VLOOKUP(C152,Companies[],3,FALSE)</f>
        <v>983426417</v>
      </c>
      <c r="C152" s="300" t="str">
        <f t="shared" ref="C152:C154" si="19">+C151</f>
        <v>Neptune E&amp;P Norge AS</v>
      </c>
      <c r="D152" s="367" t="s">
        <v>2094</v>
      </c>
      <c r="E152" s="303" t="s">
        <v>2078</v>
      </c>
      <c r="F152" s="303" t="s">
        <v>360</v>
      </c>
      <c r="G152" s="303" t="s">
        <v>360</v>
      </c>
      <c r="H152" s="303"/>
      <c r="I152" s="303" t="s">
        <v>1332</v>
      </c>
      <c r="J152" s="254">
        <v>0</v>
      </c>
      <c r="K152" s="303"/>
      <c r="L152" s="303"/>
      <c r="M152" s="303"/>
      <c r="N152" s="303"/>
      <c r="O152" s="303"/>
      <c r="P152" s="386"/>
      <c r="Q152" s="387"/>
      <c r="R152" s="305"/>
      <c r="S152" s="305"/>
      <c r="T152" s="305"/>
      <c r="U152" s="305"/>
      <c r="V152" s="305"/>
      <c r="W152" s="305"/>
      <c r="X152" s="305"/>
      <c r="Y152" s="305"/>
      <c r="Z152" s="305"/>
      <c r="AA152" s="305"/>
      <c r="AB152" s="305"/>
      <c r="AC152" s="305"/>
      <c r="AD152" s="305"/>
      <c r="AE152" s="305"/>
      <c r="AF152" s="305"/>
      <c r="AG152" s="305"/>
      <c r="AH152" s="305"/>
    </row>
    <row r="153" spans="2:34" s="42" customFormat="1" ht="15" x14ac:dyDescent="0.4">
      <c r="B153" s="303">
        <f>VLOOKUP(C153,Companies[],3,FALSE)</f>
        <v>983426417</v>
      </c>
      <c r="C153" s="300" t="str">
        <f t="shared" si="19"/>
        <v>Neptune E&amp;P Norge AS</v>
      </c>
      <c r="D153" s="303" t="s">
        <v>2079</v>
      </c>
      <c r="E153" s="303" t="s">
        <v>2080</v>
      </c>
      <c r="F153" s="303" t="s">
        <v>360</v>
      </c>
      <c r="G153" s="303" t="s">
        <v>360</v>
      </c>
      <c r="H153" s="303"/>
      <c r="I153" s="303" t="s">
        <v>1332</v>
      </c>
      <c r="J153" s="254">
        <v>947000</v>
      </c>
      <c r="K153" s="303"/>
      <c r="L153" s="303"/>
      <c r="M153" s="303"/>
      <c r="N153" s="303"/>
      <c r="O153" s="303"/>
      <c r="P153" s="386"/>
      <c r="Q153" s="387"/>
      <c r="R153" s="305"/>
      <c r="S153" s="305"/>
      <c r="T153" s="305"/>
      <c r="U153" s="305"/>
      <c r="V153" s="305"/>
      <c r="W153" s="305"/>
      <c r="X153" s="305"/>
      <c r="Y153" s="305"/>
      <c r="Z153" s="305"/>
      <c r="AA153" s="305"/>
      <c r="AB153" s="305"/>
      <c r="AC153" s="305"/>
      <c r="AD153" s="305"/>
      <c r="AE153" s="305"/>
      <c r="AF153" s="305"/>
      <c r="AG153" s="305"/>
      <c r="AH153" s="305"/>
    </row>
    <row r="154" spans="2:34" s="42" customFormat="1" ht="15" x14ac:dyDescent="0.4">
      <c r="B154" s="303">
        <f>VLOOKUP(C154,Companies[],3,FALSE)</f>
        <v>983426417</v>
      </c>
      <c r="C154" s="300" t="str">
        <f t="shared" si="19"/>
        <v>Neptune E&amp;P Norge AS</v>
      </c>
      <c r="D154" s="303" t="s">
        <v>2076</v>
      </c>
      <c r="E154" s="303" t="s">
        <v>2081</v>
      </c>
      <c r="F154" s="303" t="s">
        <v>360</v>
      </c>
      <c r="G154" s="303" t="s">
        <v>360</v>
      </c>
      <c r="H154" s="303"/>
      <c r="I154" s="303" t="s">
        <v>1332</v>
      </c>
      <c r="J154" s="254">
        <v>0</v>
      </c>
      <c r="K154" s="303"/>
      <c r="L154" s="303"/>
      <c r="M154" s="303"/>
      <c r="N154" s="303"/>
      <c r="O154" s="303"/>
      <c r="P154" s="386"/>
      <c r="Q154" s="387"/>
      <c r="R154" s="305"/>
      <c r="S154" s="305"/>
      <c r="T154" s="305"/>
      <c r="U154" s="305"/>
      <c r="V154" s="305"/>
      <c r="W154" s="305"/>
      <c r="X154" s="305"/>
      <c r="Y154" s="305"/>
      <c r="Z154" s="305"/>
      <c r="AA154" s="305"/>
      <c r="AB154" s="305"/>
      <c r="AC154" s="305"/>
      <c r="AD154" s="305"/>
      <c r="AE154" s="305"/>
      <c r="AF154" s="305"/>
      <c r="AG154" s="305"/>
      <c r="AH154" s="305"/>
    </row>
    <row r="155" spans="2:34" s="42" customFormat="1" ht="15" x14ac:dyDescent="0.4">
      <c r="B155" s="303">
        <f>VLOOKUP(C155,Companies[],3,FALSE)</f>
        <v>983426417</v>
      </c>
      <c r="C155" s="300" t="s">
        <v>2049</v>
      </c>
      <c r="D155" s="303" t="s">
        <v>2076</v>
      </c>
      <c r="E155" s="303" t="s">
        <v>2077</v>
      </c>
      <c r="F155" s="303" t="s">
        <v>360</v>
      </c>
      <c r="G155" s="303" t="s">
        <v>360</v>
      </c>
      <c r="H155" s="303"/>
      <c r="I155" s="303" t="s">
        <v>1332</v>
      </c>
      <c r="J155" s="254">
        <v>5284969000</v>
      </c>
      <c r="K155" s="303"/>
      <c r="L155" s="303"/>
      <c r="M155" s="303"/>
      <c r="N155" s="303"/>
      <c r="O155" s="303"/>
      <c r="P155" s="386"/>
      <c r="Q155" s="387"/>
      <c r="R155" s="305"/>
      <c r="S155" s="305"/>
      <c r="T155" s="305"/>
      <c r="U155" s="305"/>
      <c r="V155" s="305"/>
      <c r="W155" s="305"/>
      <c r="X155" s="305"/>
      <c r="Y155" s="305"/>
      <c r="Z155" s="305"/>
      <c r="AA155" s="305"/>
      <c r="AB155" s="305"/>
      <c r="AC155" s="305"/>
      <c r="AD155" s="305"/>
      <c r="AE155" s="305"/>
      <c r="AF155" s="305"/>
      <c r="AG155" s="305"/>
      <c r="AH155" s="305"/>
    </row>
    <row r="156" spans="2:34" s="42" customFormat="1" ht="15" x14ac:dyDescent="0.4">
      <c r="B156" s="303">
        <f>VLOOKUP(C156,Companies[],3,FALSE)</f>
        <v>983426417</v>
      </c>
      <c r="C156" s="300" t="str">
        <f t="shared" ref="C156:C158" si="20">+C155</f>
        <v>Neptune Energy Norge AS</v>
      </c>
      <c r="D156" s="368" t="s">
        <v>2094</v>
      </c>
      <c r="E156" s="303" t="s">
        <v>2078</v>
      </c>
      <c r="F156" s="303" t="s">
        <v>360</v>
      </c>
      <c r="G156" s="303" t="s">
        <v>360</v>
      </c>
      <c r="H156" s="303"/>
      <c r="I156" s="303" t="s">
        <v>1332</v>
      </c>
      <c r="J156" s="254">
        <v>0</v>
      </c>
      <c r="K156" s="303"/>
      <c r="L156" s="303"/>
      <c r="M156" s="303"/>
      <c r="N156" s="303"/>
      <c r="O156" s="303"/>
      <c r="P156" s="386"/>
      <c r="Q156" s="387"/>
      <c r="R156" s="305"/>
      <c r="S156" s="305"/>
      <c r="T156" s="305"/>
      <c r="U156" s="305"/>
      <c r="V156" s="305"/>
      <c r="W156" s="305"/>
      <c r="X156" s="305"/>
      <c r="Y156" s="305"/>
      <c r="Z156" s="305"/>
      <c r="AA156" s="305"/>
      <c r="AB156" s="305"/>
      <c r="AC156" s="305"/>
      <c r="AD156" s="305"/>
      <c r="AE156" s="305"/>
      <c r="AF156" s="305"/>
      <c r="AG156" s="305"/>
      <c r="AH156" s="305"/>
    </row>
    <row r="157" spans="2:34" s="42" customFormat="1" ht="15" x14ac:dyDescent="0.4">
      <c r="B157" s="303">
        <f>VLOOKUP(C157,Companies[],3,FALSE)</f>
        <v>983426417</v>
      </c>
      <c r="C157" s="300" t="str">
        <f t="shared" si="20"/>
        <v>Neptune Energy Norge AS</v>
      </c>
      <c r="D157" s="303" t="s">
        <v>2079</v>
      </c>
      <c r="E157" s="303" t="s">
        <v>2080</v>
      </c>
      <c r="F157" s="303" t="s">
        <v>360</v>
      </c>
      <c r="G157" s="303" t="s">
        <v>360</v>
      </c>
      <c r="H157" s="303"/>
      <c r="I157" s="303" t="s">
        <v>1332</v>
      </c>
      <c r="J157" s="254">
        <v>12893000</v>
      </c>
      <c r="K157" s="303"/>
      <c r="L157" s="303"/>
      <c r="M157" s="303"/>
      <c r="N157" s="303"/>
      <c r="O157" s="303"/>
      <c r="P157" s="386"/>
      <c r="Q157" s="387"/>
      <c r="R157" s="305"/>
      <c r="S157" s="305"/>
      <c r="T157" s="305"/>
      <c r="U157" s="305"/>
      <c r="V157" s="305"/>
      <c r="W157" s="305"/>
      <c r="X157" s="305"/>
      <c r="Y157" s="305"/>
      <c r="Z157" s="305"/>
      <c r="AA157" s="305"/>
      <c r="AB157" s="305"/>
      <c r="AC157" s="305"/>
      <c r="AD157" s="305"/>
      <c r="AE157" s="305"/>
      <c r="AF157" s="305"/>
      <c r="AG157" s="305"/>
      <c r="AH157" s="305"/>
    </row>
    <row r="158" spans="2:34" s="42" customFormat="1" ht="15" x14ac:dyDescent="0.4">
      <c r="B158" s="303">
        <f>VLOOKUP(C158,Companies[],3,FALSE)</f>
        <v>983426417</v>
      </c>
      <c r="C158" s="300" t="str">
        <f t="shared" si="20"/>
        <v>Neptune Energy Norge AS</v>
      </c>
      <c r="D158" s="303" t="s">
        <v>2076</v>
      </c>
      <c r="E158" s="303" t="s">
        <v>2081</v>
      </c>
      <c r="F158" s="303" t="s">
        <v>360</v>
      </c>
      <c r="G158" s="303" t="s">
        <v>360</v>
      </c>
      <c r="H158" s="303"/>
      <c r="I158" s="303" t="s">
        <v>1332</v>
      </c>
      <c r="J158" s="254">
        <v>52528000</v>
      </c>
      <c r="K158" s="303"/>
      <c r="L158" s="303"/>
      <c r="M158" s="303"/>
      <c r="N158" s="303"/>
      <c r="O158" s="303"/>
      <c r="P158" s="386"/>
      <c r="Q158" s="387"/>
      <c r="R158" s="305"/>
      <c r="S158" s="305"/>
      <c r="T158" s="305"/>
      <c r="U158" s="305"/>
      <c r="V158" s="305"/>
      <c r="W158" s="305"/>
      <c r="X158" s="305"/>
      <c r="Y158" s="305"/>
      <c r="Z158" s="305"/>
      <c r="AA158" s="305"/>
      <c r="AB158" s="305"/>
      <c r="AC158" s="305"/>
      <c r="AD158" s="305"/>
      <c r="AE158" s="305"/>
      <c r="AF158" s="305"/>
      <c r="AG158" s="305"/>
      <c r="AH158" s="305"/>
    </row>
    <row r="159" spans="2:34" s="42" customFormat="1" ht="15" x14ac:dyDescent="0.4">
      <c r="B159" s="303" t="e">
        <f>VLOOKUP(C159,Companies[],3,FALSE)</f>
        <v>#N/A</v>
      </c>
      <c r="C159" s="300" t="s">
        <v>2050</v>
      </c>
      <c r="D159" s="303" t="s">
        <v>2076</v>
      </c>
      <c r="E159" s="303" t="s">
        <v>2077</v>
      </c>
      <c r="F159" s="303" t="s">
        <v>360</v>
      </c>
      <c r="G159" s="303" t="s">
        <v>360</v>
      </c>
      <c r="H159" s="303"/>
      <c r="I159" s="303" t="s">
        <v>1332</v>
      </c>
      <c r="J159" s="254">
        <v>0</v>
      </c>
      <c r="K159" s="303"/>
      <c r="L159" s="303"/>
      <c r="M159" s="303"/>
      <c r="N159" s="303"/>
      <c r="O159" s="303"/>
      <c r="P159" s="386"/>
      <c r="Q159" s="387"/>
      <c r="R159" s="305"/>
      <c r="S159" s="305"/>
      <c r="T159" s="305"/>
      <c r="U159" s="305"/>
      <c r="V159" s="305"/>
      <c r="W159" s="305"/>
      <c r="X159" s="305"/>
      <c r="Y159" s="305"/>
      <c r="Z159" s="305"/>
      <c r="AA159" s="305"/>
      <c r="AB159" s="305"/>
      <c r="AC159" s="305"/>
      <c r="AD159" s="305"/>
      <c r="AE159" s="305"/>
      <c r="AF159" s="305"/>
      <c r="AG159" s="305"/>
      <c r="AH159" s="305"/>
    </row>
    <row r="160" spans="2:34" s="42" customFormat="1" ht="15" x14ac:dyDescent="0.4">
      <c r="B160" s="303" t="e">
        <f>VLOOKUP(C160,Companies[],3,FALSE)</f>
        <v>#N/A</v>
      </c>
      <c r="C160" s="300" t="str">
        <f t="shared" ref="C160:C162" si="21">+C159</f>
        <v>Noreco Norway AS</v>
      </c>
      <c r="D160" s="369" t="s">
        <v>2094</v>
      </c>
      <c r="E160" s="303" t="s">
        <v>2078</v>
      </c>
      <c r="F160" s="303" t="s">
        <v>360</v>
      </c>
      <c r="G160" s="303" t="s">
        <v>360</v>
      </c>
      <c r="H160" s="303"/>
      <c r="I160" s="303" t="s">
        <v>1332</v>
      </c>
      <c r="J160" s="254">
        <v>0</v>
      </c>
      <c r="K160" s="303"/>
      <c r="L160" s="303"/>
      <c r="M160" s="303"/>
      <c r="N160" s="303"/>
      <c r="O160" s="303"/>
      <c r="P160" s="386"/>
      <c r="Q160" s="387"/>
      <c r="R160" s="305"/>
      <c r="S160" s="305"/>
      <c r="T160" s="305"/>
      <c r="U160" s="305"/>
      <c r="V160" s="305"/>
      <c r="W160" s="305"/>
      <c r="X160" s="305"/>
      <c r="Y160" s="305"/>
      <c r="Z160" s="305"/>
      <c r="AA160" s="305"/>
      <c r="AB160" s="305"/>
      <c r="AC160" s="305"/>
      <c r="AD160" s="305"/>
      <c r="AE160" s="305"/>
      <c r="AF160" s="305"/>
      <c r="AG160" s="305"/>
      <c r="AH160" s="305"/>
    </row>
    <row r="161" spans="2:34" s="42" customFormat="1" ht="15" x14ac:dyDescent="0.4">
      <c r="B161" s="303" t="e">
        <f>VLOOKUP(C161,Companies[],3,FALSE)</f>
        <v>#N/A</v>
      </c>
      <c r="C161" s="300" t="str">
        <f t="shared" si="21"/>
        <v>Noreco Norway AS</v>
      </c>
      <c r="D161" s="303" t="s">
        <v>2079</v>
      </c>
      <c r="E161" s="303" t="s">
        <v>2080</v>
      </c>
      <c r="F161" s="303" t="s">
        <v>360</v>
      </c>
      <c r="G161" s="303" t="s">
        <v>360</v>
      </c>
      <c r="H161" s="303"/>
      <c r="I161" s="303" t="s">
        <v>1332</v>
      </c>
      <c r="J161" s="254">
        <v>0</v>
      </c>
      <c r="K161" s="303"/>
      <c r="L161" s="303"/>
      <c r="M161" s="303"/>
      <c r="N161" s="303"/>
      <c r="O161" s="303"/>
      <c r="P161" s="386"/>
      <c r="Q161" s="387"/>
      <c r="R161" s="305"/>
      <c r="S161" s="305"/>
      <c r="T161" s="305"/>
      <c r="U161" s="305"/>
      <c r="V161" s="305"/>
      <c r="W161" s="305"/>
      <c r="X161" s="305"/>
      <c r="Y161" s="305"/>
      <c r="Z161" s="305"/>
      <c r="AA161" s="305"/>
      <c r="AB161" s="305"/>
      <c r="AC161" s="305"/>
      <c r="AD161" s="305"/>
      <c r="AE161" s="305"/>
      <c r="AF161" s="305"/>
      <c r="AG161" s="305"/>
      <c r="AH161" s="305"/>
    </row>
    <row r="162" spans="2:34" s="42" customFormat="1" ht="15" x14ac:dyDescent="0.4">
      <c r="B162" s="303" t="e">
        <f>VLOOKUP(C162,Companies[],3,FALSE)</f>
        <v>#N/A</v>
      </c>
      <c r="C162" s="300" t="str">
        <f t="shared" si="21"/>
        <v>Noreco Norway AS</v>
      </c>
      <c r="D162" s="303" t="s">
        <v>2076</v>
      </c>
      <c r="E162" s="303" t="s">
        <v>2081</v>
      </c>
      <c r="F162" s="303" t="s">
        <v>360</v>
      </c>
      <c r="G162" s="303" t="s">
        <v>360</v>
      </c>
      <c r="H162" s="303"/>
      <c r="I162" s="303" t="s">
        <v>1332</v>
      </c>
      <c r="J162" s="254">
        <v>0</v>
      </c>
      <c r="K162" s="303"/>
      <c r="L162" s="303"/>
      <c r="M162" s="303"/>
      <c r="N162" s="303"/>
      <c r="O162" s="303"/>
      <c r="P162" s="386"/>
      <c r="Q162" s="387"/>
      <c r="R162" s="305"/>
      <c r="S162" s="305"/>
      <c r="T162" s="305"/>
      <c r="U162" s="305"/>
      <c r="V162" s="305"/>
      <c r="W162" s="305"/>
      <c r="X162" s="305"/>
      <c r="Y162" s="305"/>
      <c r="Z162" s="305"/>
      <c r="AA162" s="305"/>
      <c r="AB162" s="305"/>
      <c r="AC162" s="305"/>
      <c r="AD162" s="305"/>
      <c r="AE162" s="305"/>
      <c r="AF162" s="305"/>
      <c r="AG162" s="305"/>
      <c r="AH162" s="305"/>
    </row>
    <row r="163" spans="2:34" s="42" customFormat="1" ht="15" x14ac:dyDescent="0.4">
      <c r="B163" s="303">
        <f>VLOOKUP(C163,Companies[],3,FALSE)</f>
        <v>975871932</v>
      </c>
      <c r="C163" s="300" t="s">
        <v>2051</v>
      </c>
      <c r="D163" s="303" t="s">
        <v>2076</v>
      </c>
      <c r="E163" s="303" t="s">
        <v>2077</v>
      </c>
      <c r="F163" s="303" t="s">
        <v>360</v>
      </c>
      <c r="G163" s="303" t="s">
        <v>360</v>
      </c>
      <c r="H163" s="303"/>
      <c r="I163" s="303" t="s">
        <v>1332</v>
      </c>
      <c r="J163" s="254">
        <v>72036000</v>
      </c>
      <c r="K163" s="303"/>
      <c r="L163" s="303"/>
      <c r="M163" s="303"/>
      <c r="N163" s="303"/>
      <c r="O163" s="303"/>
      <c r="P163" s="386"/>
      <c r="Q163" s="387"/>
      <c r="R163" s="305"/>
      <c r="S163" s="305"/>
      <c r="T163" s="305"/>
      <c r="U163" s="305"/>
      <c r="V163" s="305"/>
      <c r="W163" s="305"/>
      <c r="X163" s="305"/>
      <c r="Y163" s="305"/>
      <c r="Z163" s="305"/>
      <c r="AA163" s="305"/>
      <c r="AB163" s="305"/>
      <c r="AC163" s="305"/>
      <c r="AD163" s="305"/>
      <c r="AE163" s="305"/>
      <c r="AF163" s="305"/>
      <c r="AG163" s="305"/>
      <c r="AH163" s="305"/>
    </row>
    <row r="164" spans="2:34" s="42" customFormat="1" ht="15" x14ac:dyDescent="0.4">
      <c r="B164" s="303">
        <f>VLOOKUP(C164,Companies[],3,FALSE)</f>
        <v>975871932</v>
      </c>
      <c r="C164" s="300" t="str">
        <f t="shared" ref="C164:C166" si="22">+C163</f>
        <v>Norpipe Oil AS</v>
      </c>
      <c r="D164" s="370" t="s">
        <v>2094</v>
      </c>
      <c r="E164" s="303" t="s">
        <v>2078</v>
      </c>
      <c r="F164" s="303" t="s">
        <v>360</v>
      </c>
      <c r="G164" s="303" t="s">
        <v>360</v>
      </c>
      <c r="H164" s="303"/>
      <c r="I164" s="303" t="s">
        <v>1332</v>
      </c>
      <c r="J164" s="254">
        <v>0</v>
      </c>
      <c r="K164" s="303"/>
      <c r="L164" s="303"/>
      <c r="M164" s="303"/>
      <c r="N164" s="303"/>
      <c r="O164" s="303"/>
      <c r="P164" s="386"/>
      <c r="Q164" s="387"/>
      <c r="R164" s="305"/>
      <c r="S164" s="305"/>
      <c r="T164" s="305"/>
      <c r="U164" s="305"/>
      <c r="V164" s="305"/>
      <c r="W164" s="305"/>
      <c r="X164" s="305"/>
      <c r="Y164" s="305"/>
      <c r="Z164" s="305"/>
      <c r="AA164" s="305"/>
      <c r="AB164" s="305"/>
      <c r="AC164" s="305"/>
      <c r="AD164" s="305"/>
      <c r="AE164" s="305"/>
      <c r="AF164" s="305"/>
      <c r="AG164" s="305"/>
      <c r="AH164" s="305"/>
    </row>
    <row r="165" spans="2:34" s="42" customFormat="1" ht="15" x14ac:dyDescent="0.4">
      <c r="B165" s="303">
        <f>VLOOKUP(C165,Companies[],3,FALSE)</f>
        <v>975871932</v>
      </c>
      <c r="C165" s="300" t="str">
        <f t="shared" si="22"/>
        <v>Norpipe Oil AS</v>
      </c>
      <c r="D165" s="303" t="s">
        <v>2079</v>
      </c>
      <c r="E165" s="303" t="s">
        <v>2080</v>
      </c>
      <c r="F165" s="303" t="s">
        <v>360</v>
      </c>
      <c r="G165" s="303" t="s">
        <v>360</v>
      </c>
      <c r="H165" s="303"/>
      <c r="I165" s="303" t="s">
        <v>1332</v>
      </c>
      <c r="J165" s="254">
        <v>0</v>
      </c>
      <c r="K165" s="303"/>
      <c r="L165" s="303"/>
      <c r="M165" s="303"/>
      <c r="N165" s="303"/>
      <c r="O165" s="303"/>
      <c r="P165" s="386"/>
      <c r="Q165" s="387"/>
      <c r="R165" s="305"/>
      <c r="S165" s="305"/>
      <c r="T165" s="305"/>
      <c r="U165" s="305"/>
      <c r="V165" s="305"/>
      <c r="W165" s="305"/>
      <c r="X165" s="305"/>
      <c r="Y165" s="305"/>
      <c r="Z165" s="305"/>
      <c r="AA165" s="305"/>
      <c r="AB165" s="305"/>
      <c r="AC165" s="305"/>
      <c r="AD165" s="305"/>
      <c r="AE165" s="305"/>
      <c r="AF165" s="305"/>
      <c r="AG165" s="305"/>
      <c r="AH165" s="305"/>
    </row>
    <row r="166" spans="2:34" s="42" customFormat="1" ht="15" x14ac:dyDescent="0.4">
      <c r="B166" s="303">
        <f>VLOOKUP(C166,Companies[],3,FALSE)</f>
        <v>975871932</v>
      </c>
      <c r="C166" s="300" t="str">
        <f t="shared" si="22"/>
        <v>Norpipe Oil AS</v>
      </c>
      <c r="D166" s="303" t="s">
        <v>2076</v>
      </c>
      <c r="E166" s="303" t="s">
        <v>2081</v>
      </c>
      <c r="F166" s="303" t="s">
        <v>360</v>
      </c>
      <c r="G166" s="303" t="s">
        <v>360</v>
      </c>
      <c r="H166" s="303"/>
      <c r="I166" s="303" t="s">
        <v>1332</v>
      </c>
      <c r="J166" s="254">
        <v>0</v>
      </c>
      <c r="K166" s="303"/>
      <c r="L166" s="303"/>
      <c r="M166" s="303"/>
      <c r="N166" s="303"/>
      <c r="O166" s="303"/>
      <c r="P166" s="386"/>
      <c r="Q166" s="387"/>
      <c r="R166" s="305"/>
      <c r="S166" s="305"/>
      <c r="T166" s="305"/>
      <c r="U166" s="305"/>
      <c r="V166" s="305"/>
      <c r="W166" s="305"/>
      <c r="X166" s="305"/>
      <c r="Y166" s="305"/>
      <c r="Z166" s="305"/>
      <c r="AA166" s="305"/>
      <c r="AB166" s="305"/>
      <c r="AC166" s="305"/>
      <c r="AD166" s="305"/>
      <c r="AE166" s="305"/>
      <c r="AF166" s="305"/>
      <c r="AG166" s="305"/>
      <c r="AH166" s="305"/>
    </row>
    <row r="167" spans="2:34" s="42" customFormat="1" ht="15" x14ac:dyDescent="0.4">
      <c r="B167" s="303">
        <f>VLOOKUP(C167,Companies[],3,FALSE)</f>
        <v>918352074</v>
      </c>
      <c r="C167" s="300" t="s">
        <v>2052</v>
      </c>
      <c r="D167" s="303" t="s">
        <v>2076</v>
      </c>
      <c r="E167" s="303" t="s">
        <v>2077</v>
      </c>
      <c r="F167" s="303" t="s">
        <v>360</v>
      </c>
      <c r="G167" s="303" t="s">
        <v>360</v>
      </c>
      <c r="H167" s="303"/>
      <c r="I167" s="303" t="s">
        <v>1332</v>
      </c>
      <c r="J167" s="254">
        <v>-1572000</v>
      </c>
      <c r="K167" s="303"/>
      <c r="L167" s="303"/>
      <c r="M167" s="303"/>
      <c r="N167" s="303"/>
      <c r="O167" s="303"/>
      <c r="P167" s="386"/>
      <c r="Q167" s="387"/>
      <c r="R167" s="305"/>
      <c r="S167" s="305"/>
      <c r="T167" s="305"/>
      <c r="U167" s="305"/>
      <c r="V167" s="305"/>
      <c r="W167" s="305"/>
      <c r="X167" s="305"/>
      <c r="Y167" s="305"/>
      <c r="Z167" s="305"/>
      <c r="AA167" s="305"/>
      <c r="AB167" s="305"/>
      <c r="AC167" s="305"/>
      <c r="AD167" s="305"/>
      <c r="AE167" s="305"/>
      <c r="AF167" s="305"/>
      <c r="AG167" s="305"/>
      <c r="AH167" s="305"/>
    </row>
    <row r="168" spans="2:34" s="42" customFormat="1" ht="15" x14ac:dyDescent="0.4">
      <c r="B168" s="303">
        <f>VLOOKUP(C168,Companies[],3,FALSE)</f>
        <v>918352074</v>
      </c>
      <c r="C168" s="300" t="str">
        <f t="shared" ref="C168:C170" si="23">+C167</f>
        <v>Norsea Gas AS</v>
      </c>
      <c r="D168" s="371" t="s">
        <v>2094</v>
      </c>
      <c r="E168" s="303" t="s">
        <v>2078</v>
      </c>
      <c r="F168" s="303" t="s">
        <v>360</v>
      </c>
      <c r="G168" s="303" t="s">
        <v>360</v>
      </c>
      <c r="H168" s="303"/>
      <c r="I168" s="303" t="s">
        <v>1332</v>
      </c>
      <c r="J168" s="254">
        <v>0</v>
      </c>
      <c r="K168" s="303"/>
      <c r="L168" s="303"/>
      <c r="M168" s="303"/>
      <c r="N168" s="303"/>
      <c r="O168" s="303"/>
      <c r="P168" s="386"/>
      <c r="Q168" s="387"/>
      <c r="R168" s="305"/>
      <c r="S168" s="305"/>
      <c r="T168" s="305"/>
      <c r="U168" s="305"/>
      <c r="V168" s="305"/>
      <c r="W168" s="305"/>
      <c r="X168" s="305"/>
      <c r="Y168" s="305"/>
      <c r="Z168" s="305"/>
      <c r="AA168" s="305"/>
      <c r="AB168" s="305"/>
      <c r="AC168" s="305"/>
      <c r="AD168" s="305"/>
      <c r="AE168" s="305"/>
      <c r="AF168" s="305"/>
      <c r="AG168" s="305"/>
      <c r="AH168" s="305"/>
    </row>
    <row r="169" spans="2:34" s="42" customFormat="1" ht="15" x14ac:dyDescent="0.4">
      <c r="B169" s="303">
        <f>VLOOKUP(C169,Companies[],3,FALSE)</f>
        <v>918352074</v>
      </c>
      <c r="C169" s="300" t="str">
        <f t="shared" si="23"/>
        <v>Norsea Gas AS</v>
      </c>
      <c r="D169" s="303" t="s">
        <v>2079</v>
      </c>
      <c r="E169" s="303" t="s">
        <v>2080</v>
      </c>
      <c r="F169" s="303" t="s">
        <v>360</v>
      </c>
      <c r="G169" s="303" t="s">
        <v>360</v>
      </c>
      <c r="H169" s="303"/>
      <c r="I169" s="303" t="s">
        <v>1332</v>
      </c>
      <c r="J169" s="254">
        <v>0</v>
      </c>
      <c r="K169" s="303"/>
      <c r="L169" s="303"/>
      <c r="M169" s="303"/>
      <c r="N169" s="303"/>
      <c r="O169" s="303"/>
      <c r="P169" s="386"/>
      <c r="Q169" s="387"/>
      <c r="R169" s="305"/>
      <c r="S169" s="305"/>
      <c r="T169" s="305"/>
      <c r="U169" s="305"/>
      <c r="V169" s="305"/>
      <c r="W169" s="305"/>
      <c r="X169" s="305"/>
      <c r="Y169" s="305"/>
      <c r="Z169" s="305"/>
      <c r="AA169" s="305"/>
      <c r="AB169" s="305"/>
      <c r="AC169" s="305"/>
      <c r="AD169" s="305"/>
      <c r="AE169" s="305"/>
      <c r="AF169" s="305"/>
      <c r="AG169" s="305"/>
      <c r="AH169" s="305"/>
    </row>
    <row r="170" spans="2:34" s="42" customFormat="1" ht="15" x14ac:dyDescent="0.4">
      <c r="B170" s="303">
        <f>VLOOKUP(C170,Companies[],3,FALSE)</f>
        <v>918352074</v>
      </c>
      <c r="C170" s="300" t="str">
        <f t="shared" si="23"/>
        <v>Norsea Gas AS</v>
      </c>
      <c r="D170" s="303" t="s">
        <v>2076</v>
      </c>
      <c r="E170" s="303" t="s">
        <v>2081</v>
      </c>
      <c r="F170" s="303" t="s">
        <v>360</v>
      </c>
      <c r="G170" s="303" t="s">
        <v>360</v>
      </c>
      <c r="H170" s="303"/>
      <c r="I170" s="303" t="s">
        <v>1332</v>
      </c>
      <c r="J170" s="254">
        <v>0</v>
      </c>
      <c r="K170" s="303"/>
      <c r="L170" s="303"/>
      <c r="M170" s="303"/>
      <c r="N170" s="303"/>
      <c r="O170" s="303"/>
      <c r="P170" s="386"/>
      <c r="Q170" s="387"/>
      <c r="R170" s="305"/>
      <c r="S170" s="305"/>
      <c r="T170" s="305"/>
      <c r="U170" s="305"/>
      <c r="V170" s="305"/>
      <c r="W170" s="305"/>
      <c r="X170" s="305"/>
      <c r="Y170" s="305"/>
      <c r="Z170" s="305"/>
      <c r="AA170" s="305"/>
      <c r="AB170" s="305"/>
      <c r="AC170" s="305"/>
      <c r="AD170" s="305"/>
      <c r="AE170" s="305"/>
      <c r="AF170" s="305"/>
      <c r="AG170" s="305"/>
      <c r="AH170" s="305"/>
    </row>
    <row r="171" spans="2:34" s="42" customFormat="1" ht="15" x14ac:dyDescent="0.4">
      <c r="B171" s="303">
        <f>VLOOKUP(C171,Companies[],3,FALSE)</f>
        <v>997295684</v>
      </c>
      <c r="C171" s="300" t="s">
        <v>2053</v>
      </c>
      <c r="D171" s="303" t="s">
        <v>2076</v>
      </c>
      <c r="E171" s="303" t="s">
        <v>2077</v>
      </c>
      <c r="F171" s="303" t="s">
        <v>360</v>
      </c>
      <c r="G171" s="303" t="s">
        <v>360</v>
      </c>
      <c r="H171" s="303"/>
      <c r="I171" s="303" t="s">
        <v>1332</v>
      </c>
      <c r="J171" s="254">
        <v>-234285000</v>
      </c>
      <c r="K171" s="303"/>
      <c r="L171" s="303"/>
      <c r="M171" s="303"/>
      <c r="N171" s="303"/>
      <c r="O171" s="303"/>
      <c r="P171" s="386"/>
      <c r="Q171" s="387"/>
      <c r="R171" s="305"/>
      <c r="S171" s="305"/>
      <c r="T171" s="305"/>
      <c r="U171" s="305"/>
      <c r="V171" s="305"/>
      <c r="W171" s="305"/>
      <c r="X171" s="305"/>
      <c r="Y171" s="305"/>
      <c r="Z171" s="305"/>
      <c r="AA171" s="305"/>
      <c r="AB171" s="305"/>
      <c r="AC171" s="305"/>
      <c r="AD171" s="305"/>
      <c r="AE171" s="305"/>
      <c r="AF171" s="305"/>
      <c r="AG171" s="305"/>
      <c r="AH171" s="305"/>
    </row>
    <row r="172" spans="2:34" s="42" customFormat="1" ht="15" x14ac:dyDescent="0.4">
      <c r="B172" s="303">
        <f>VLOOKUP(C172,Companies[],3,FALSE)</f>
        <v>997295684</v>
      </c>
      <c r="C172" s="300" t="str">
        <f t="shared" ref="C172:C174" si="24">+C171</f>
        <v>North E&amp;P AS</v>
      </c>
      <c r="D172" s="372" t="s">
        <v>2094</v>
      </c>
      <c r="E172" s="303" t="s">
        <v>2078</v>
      </c>
      <c r="F172" s="303" t="s">
        <v>360</v>
      </c>
      <c r="G172" s="303" t="s">
        <v>360</v>
      </c>
      <c r="H172" s="303"/>
      <c r="I172" s="303" t="s">
        <v>1332</v>
      </c>
      <c r="J172" s="254">
        <v>0</v>
      </c>
      <c r="K172" s="303"/>
      <c r="L172" s="303"/>
      <c r="M172" s="303"/>
      <c r="N172" s="303"/>
      <c r="O172" s="303"/>
      <c r="P172" s="386"/>
      <c r="Q172" s="387"/>
      <c r="R172" s="305"/>
      <c r="S172" s="305"/>
      <c r="T172" s="305"/>
      <c r="U172" s="305"/>
      <c r="V172" s="305"/>
      <c r="W172" s="305"/>
      <c r="X172" s="305"/>
      <c r="Y172" s="305"/>
      <c r="Z172" s="305"/>
      <c r="AA172" s="305"/>
      <c r="AB172" s="305"/>
      <c r="AC172" s="305"/>
      <c r="AD172" s="305"/>
      <c r="AE172" s="305"/>
      <c r="AF172" s="305"/>
      <c r="AG172" s="305"/>
      <c r="AH172" s="305"/>
    </row>
    <row r="173" spans="2:34" s="42" customFormat="1" ht="15" x14ac:dyDescent="0.4">
      <c r="B173" s="303">
        <f>VLOOKUP(C173,Companies[],3,FALSE)</f>
        <v>997295684</v>
      </c>
      <c r="C173" s="300" t="str">
        <f t="shared" si="24"/>
        <v>North E&amp;P AS</v>
      </c>
      <c r="D173" s="303" t="s">
        <v>2079</v>
      </c>
      <c r="E173" s="303" t="s">
        <v>2080</v>
      </c>
      <c r="F173" s="303" t="s">
        <v>360</v>
      </c>
      <c r="G173" s="303" t="s">
        <v>360</v>
      </c>
      <c r="H173" s="303"/>
      <c r="I173" s="303" t="s">
        <v>1332</v>
      </c>
      <c r="J173" s="254">
        <v>0</v>
      </c>
      <c r="K173" s="303"/>
      <c r="L173" s="303"/>
      <c r="M173" s="303"/>
      <c r="N173" s="303"/>
      <c r="O173" s="303"/>
      <c r="P173" s="386"/>
      <c r="Q173" s="387"/>
      <c r="R173" s="305"/>
      <c r="S173" s="305"/>
      <c r="T173" s="305"/>
      <c r="U173" s="305"/>
      <c r="V173" s="305"/>
      <c r="W173" s="305"/>
      <c r="X173" s="305"/>
      <c r="Y173" s="305"/>
      <c r="Z173" s="305"/>
      <c r="AA173" s="305"/>
      <c r="AB173" s="305"/>
      <c r="AC173" s="305"/>
      <c r="AD173" s="305"/>
      <c r="AE173" s="305"/>
      <c r="AF173" s="305"/>
      <c r="AG173" s="305"/>
      <c r="AH173" s="305"/>
    </row>
    <row r="174" spans="2:34" s="42" customFormat="1" ht="15" x14ac:dyDescent="0.4">
      <c r="B174" s="303">
        <f>VLOOKUP(C174,Companies[],3,FALSE)</f>
        <v>997295684</v>
      </c>
      <c r="C174" s="300" t="str">
        <f t="shared" si="24"/>
        <v>North E&amp;P AS</v>
      </c>
      <c r="D174" s="303" t="s">
        <v>2076</v>
      </c>
      <c r="E174" s="303" t="s">
        <v>2081</v>
      </c>
      <c r="F174" s="303" t="s">
        <v>360</v>
      </c>
      <c r="G174" s="303" t="s">
        <v>360</v>
      </c>
      <c r="H174" s="303"/>
      <c r="I174" s="303" t="s">
        <v>1332</v>
      </c>
      <c r="J174" s="254">
        <v>0</v>
      </c>
      <c r="K174" s="303"/>
      <c r="L174" s="303"/>
      <c r="M174" s="303"/>
      <c r="N174" s="303"/>
      <c r="O174" s="303"/>
      <c r="P174" s="386"/>
      <c r="Q174" s="387"/>
      <c r="R174" s="305"/>
      <c r="S174" s="305"/>
      <c r="T174" s="305"/>
      <c r="U174" s="305"/>
      <c r="V174" s="305"/>
      <c r="W174" s="305"/>
      <c r="X174" s="305"/>
      <c r="Y174" s="305"/>
      <c r="Z174" s="305"/>
      <c r="AA174" s="305"/>
      <c r="AB174" s="305"/>
      <c r="AC174" s="305"/>
      <c r="AD174" s="305"/>
      <c r="AE174" s="305"/>
      <c r="AF174" s="305"/>
      <c r="AG174" s="305"/>
      <c r="AH174" s="305"/>
    </row>
    <row r="175" spans="2:34" s="42" customFormat="1" ht="15" x14ac:dyDescent="0.4">
      <c r="B175" s="303">
        <f>VLOOKUP(C175,Companies[],3,FALSE)</f>
        <v>915419062</v>
      </c>
      <c r="C175" s="300" t="s">
        <v>2054</v>
      </c>
      <c r="D175" s="303" t="s">
        <v>2076</v>
      </c>
      <c r="E175" s="303" t="s">
        <v>2077</v>
      </c>
      <c r="F175" s="303" t="s">
        <v>360</v>
      </c>
      <c r="G175" s="303" t="s">
        <v>360</v>
      </c>
      <c r="H175" s="303"/>
      <c r="I175" s="303" t="s">
        <v>1332</v>
      </c>
      <c r="J175" s="254">
        <v>-20980000</v>
      </c>
      <c r="K175" s="303"/>
      <c r="L175" s="303"/>
      <c r="M175" s="303"/>
      <c r="N175" s="303"/>
      <c r="O175" s="303"/>
      <c r="P175" s="386"/>
      <c r="Q175" s="387"/>
      <c r="R175" s="305"/>
      <c r="S175" s="305"/>
      <c r="T175" s="305"/>
      <c r="U175" s="305"/>
      <c r="V175" s="305"/>
      <c r="W175" s="305"/>
      <c r="X175" s="305"/>
      <c r="Y175" s="305"/>
      <c r="Z175" s="305"/>
      <c r="AA175" s="305"/>
      <c r="AB175" s="305"/>
      <c r="AC175" s="305"/>
      <c r="AD175" s="305"/>
      <c r="AE175" s="305"/>
      <c r="AF175" s="305"/>
      <c r="AG175" s="305"/>
      <c r="AH175" s="305"/>
    </row>
    <row r="176" spans="2:34" s="42" customFormat="1" ht="15" x14ac:dyDescent="0.4">
      <c r="B176" s="303">
        <f>VLOOKUP(C176,Companies[],3,FALSE)</f>
        <v>915419062</v>
      </c>
      <c r="C176" s="300" t="str">
        <f t="shared" ref="C176:C178" si="25">+C175</f>
        <v>Okea AS</v>
      </c>
      <c r="D176" s="373" t="s">
        <v>2094</v>
      </c>
      <c r="E176" s="303" t="s">
        <v>2078</v>
      </c>
      <c r="F176" s="303" t="s">
        <v>360</v>
      </c>
      <c r="G176" s="303" t="s">
        <v>360</v>
      </c>
      <c r="H176" s="303"/>
      <c r="I176" s="303" t="s">
        <v>1332</v>
      </c>
      <c r="J176" s="254">
        <v>0</v>
      </c>
      <c r="K176" s="303"/>
      <c r="L176" s="303"/>
      <c r="M176" s="303"/>
      <c r="N176" s="303"/>
      <c r="O176" s="303"/>
      <c r="P176" s="386"/>
      <c r="Q176" s="387"/>
      <c r="R176" s="305"/>
      <c r="S176" s="305"/>
      <c r="T176" s="305"/>
      <c r="U176" s="305"/>
      <c r="V176" s="305"/>
      <c r="W176" s="305"/>
      <c r="X176" s="305"/>
      <c r="Y176" s="305"/>
      <c r="Z176" s="305"/>
      <c r="AA176" s="305"/>
      <c r="AB176" s="305"/>
      <c r="AC176" s="305"/>
      <c r="AD176" s="305"/>
      <c r="AE176" s="305"/>
      <c r="AF176" s="305"/>
      <c r="AG176" s="305"/>
      <c r="AH176" s="305"/>
    </row>
    <row r="177" spans="2:34" s="42" customFormat="1" ht="15" x14ac:dyDescent="0.4">
      <c r="B177" s="303">
        <f>VLOOKUP(C177,Companies[],3,FALSE)</f>
        <v>915419062</v>
      </c>
      <c r="C177" s="300" t="str">
        <f t="shared" si="25"/>
        <v>Okea AS</v>
      </c>
      <c r="D177" s="303" t="s">
        <v>2079</v>
      </c>
      <c r="E177" s="303" t="s">
        <v>2080</v>
      </c>
      <c r="F177" s="303" t="s">
        <v>360</v>
      </c>
      <c r="G177" s="303" t="s">
        <v>360</v>
      </c>
      <c r="H177" s="303"/>
      <c r="I177" s="303" t="s">
        <v>1332</v>
      </c>
      <c r="J177" s="254">
        <v>9590000</v>
      </c>
      <c r="K177" s="303"/>
      <c r="L177" s="303"/>
      <c r="M177" s="303"/>
      <c r="N177" s="303"/>
      <c r="O177" s="303"/>
      <c r="P177" s="386"/>
      <c r="Q177" s="387"/>
      <c r="R177" s="305"/>
      <c r="S177" s="305"/>
      <c r="T177" s="305"/>
      <c r="U177" s="305"/>
      <c r="V177" s="305"/>
      <c r="W177" s="305"/>
      <c r="X177" s="305"/>
      <c r="Y177" s="305"/>
      <c r="Z177" s="305"/>
      <c r="AA177" s="305"/>
      <c r="AB177" s="305"/>
      <c r="AC177" s="305"/>
      <c r="AD177" s="305"/>
      <c r="AE177" s="305"/>
      <c r="AF177" s="305"/>
      <c r="AG177" s="305"/>
      <c r="AH177" s="305"/>
    </row>
    <row r="178" spans="2:34" s="42" customFormat="1" ht="15" x14ac:dyDescent="0.4">
      <c r="B178" s="303">
        <f>VLOOKUP(C178,Companies[],3,FALSE)</f>
        <v>915419062</v>
      </c>
      <c r="C178" s="300" t="str">
        <f t="shared" si="25"/>
        <v>Okea AS</v>
      </c>
      <c r="D178" s="303" t="s">
        <v>2076</v>
      </c>
      <c r="E178" s="303" t="s">
        <v>2081</v>
      </c>
      <c r="F178" s="303" t="s">
        <v>360</v>
      </c>
      <c r="G178" s="303" t="s">
        <v>360</v>
      </c>
      <c r="H178" s="303"/>
      <c r="I178" s="303" t="s">
        <v>1332</v>
      </c>
      <c r="J178" s="254">
        <v>0</v>
      </c>
      <c r="K178" s="303"/>
      <c r="L178" s="303"/>
      <c r="M178" s="303"/>
      <c r="N178" s="303"/>
      <c r="O178" s="303"/>
      <c r="P178" s="386"/>
      <c r="Q178" s="387"/>
      <c r="R178" s="305"/>
      <c r="S178" s="305"/>
      <c r="T178" s="305"/>
      <c r="U178" s="305"/>
      <c r="V178" s="305"/>
      <c r="W178" s="305"/>
      <c r="X178" s="305"/>
      <c r="Y178" s="305"/>
      <c r="Z178" s="305"/>
      <c r="AA178" s="305"/>
      <c r="AB178" s="305"/>
      <c r="AC178" s="305"/>
      <c r="AD178" s="305"/>
      <c r="AE178" s="305"/>
      <c r="AF178" s="305"/>
      <c r="AG178" s="305"/>
      <c r="AH178" s="305"/>
    </row>
    <row r="179" spans="2:34" s="42" customFormat="1" ht="15" x14ac:dyDescent="0.4">
      <c r="B179" s="303">
        <f>VLOOKUP(C179,Companies[],3,FALSE)</f>
        <v>988400025</v>
      </c>
      <c r="C179" s="300" t="s">
        <v>2055</v>
      </c>
      <c r="D179" s="303" t="s">
        <v>2076</v>
      </c>
      <c r="E179" s="303" t="s">
        <v>2077</v>
      </c>
      <c r="F179" s="303" t="s">
        <v>360</v>
      </c>
      <c r="G179" s="303" t="s">
        <v>360</v>
      </c>
      <c r="H179" s="303"/>
      <c r="I179" s="303" t="s">
        <v>1332</v>
      </c>
      <c r="J179" s="254">
        <v>1226984000</v>
      </c>
      <c r="K179" s="303"/>
      <c r="L179" s="303"/>
      <c r="M179" s="303"/>
      <c r="N179" s="303"/>
      <c r="O179" s="303"/>
      <c r="P179" s="386"/>
      <c r="Q179" s="387"/>
      <c r="R179" s="305"/>
      <c r="S179" s="305"/>
      <c r="T179" s="305"/>
      <c r="U179" s="305"/>
      <c r="V179" s="305"/>
      <c r="W179" s="305"/>
      <c r="X179" s="305"/>
      <c r="Y179" s="305"/>
      <c r="Z179" s="305"/>
      <c r="AA179" s="305"/>
      <c r="AB179" s="305"/>
      <c r="AC179" s="305"/>
      <c r="AD179" s="305"/>
      <c r="AE179" s="305"/>
      <c r="AF179" s="305"/>
      <c r="AG179" s="305"/>
      <c r="AH179" s="305"/>
    </row>
    <row r="180" spans="2:34" s="42" customFormat="1" ht="15" x14ac:dyDescent="0.4">
      <c r="B180" s="303">
        <f>VLOOKUP(C180,Companies[],3,FALSE)</f>
        <v>988400025</v>
      </c>
      <c r="C180" s="300" t="str">
        <f t="shared" ref="C180:C182" si="26">+C179</f>
        <v>OMV (Norge) AS</v>
      </c>
      <c r="D180" s="374" t="s">
        <v>2094</v>
      </c>
      <c r="E180" s="303" t="s">
        <v>2078</v>
      </c>
      <c r="F180" s="303" t="s">
        <v>360</v>
      </c>
      <c r="G180" s="303" t="s">
        <v>360</v>
      </c>
      <c r="H180" s="303"/>
      <c r="I180" s="303" t="s">
        <v>1332</v>
      </c>
      <c r="J180" s="254">
        <v>0</v>
      </c>
      <c r="K180" s="303"/>
      <c r="L180" s="303"/>
      <c r="M180" s="303"/>
      <c r="N180" s="303"/>
      <c r="O180" s="303"/>
      <c r="P180" s="386"/>
      <c r="Q180" s="387"/>
      <c r="R180" s="305"/>
      <c r="S180" s="305"/>
      <c r="T180" s="305"/>
      <c r="U180" s="305"/>
      <c r="V180" s="305"/>
      <c r="W180" s="305"/>
      <c r="X180" s="305"/>
      <c r="Y180" s="305"/>
      <c r="Z180" s="305"/>
      <c r="AA180" s="305"/>
      <c r="AB180" s="305"/>
      <c r="AC180" s="305"/>
      <c r="AD180" s="305"/>
      <c r="AE180" s="305"/>
      <c r="AF180" s="305"/>
      <c r="AG180" s="305"/>
      <c r="AH180" s="305"/>
    </row>
    <row r="181" spans="2:34" s="42" customFormat="1" ht="15" x14ac:dyDescent="0.4">
      <c r="B181" s="303">
        <f>VLOOKUP(C181,Companies[],3,FALSE)</f>
        <v>988400025</v>
      </c>
      <c r="C181" s="300" t="str">
        <f t="shared" si="26"/>
        <v>OMV (Norge) AS</v>
      </c>
      <c r="D181" s="303" t="s">
        <v>2079</v>
      </c>
      <c r="E181" s="303" t="s">
        <v>2080</v>
      </c>
      <c r="F181" s="303" t="s">
        <v>360</v>
      </c>
      <c r="G181" s="303" t="s">
        <v>360</v>
      </c>
      <c r="H181" s="303"/>
      <c r="I181" s="303" t="s">
        <v>1332</v>
      </c>
      <c r="J181" s="254">
        <v>55937000</v>
      </c>
      <c r="K181" s="303"/>
      <c r="L181" s="303"/>
      <c r="M181" s="303"/>
      <c r="N181" s="303"/>
      <c r="O181" s="303"/>
      <c r="P181" s="386"/>
      <c r="Q181" s="387"/>
      <c r="R181" s="305"/>
      <c r="S181" s="305"/>
      <c r="T181" s="305"/>
      <c r="U181" s="305"/>
      <c r="V181" s="305"/>
      <c r="W181" s="305"/>
      <c r="X181" s="305"/>
      <c r="Y181" s="305"/>
      <c r="Z181" s="305"/>
      <c r="AA181" s="305"/>
      <c r="AB181" s="305"/>
      <c r="AC181" s="305"/>
      <c r="AD181" s="305"/>
      <c r="AE181" s="305"/>
      <c r="AF181" s="305"/>
      <c r="AG181" s="305"/>
      <c r="AH181" s="305"/>
    </row>
    <row r="182" spans="2:34" s="42" customFormat="1" ht="15" x14ac:dyDescent="0.4">
      <c r="B182" s="303">
        <f>VLOOKUP(C182,Companies[],3,FALSE)</f>
        <v>988400025</v>
      </c>
      <c r="C182" s="300" t="str">
        <f t="shared" si="26"/>
        <v>OMV (Norge) AS</v>
      </c>
      <c r="D182" s="303" t="s">
        <v>2076</v>
      </c>
      <c r="E182" s="303" t="s">
        <v>2081</v>
      </c>
      <c r="F182" s="303" t="s">
        <v>360</v>
      </c>
      <c r="G182" s="303" t="s">
        <v>360</v>
      </c>
      <c r="H182" s="303"/>
      <c r="I182" s="303" t="s">
        <v>1332</v>
      </c>
      <c r="J182" s="254">
        <v>0</v>
      </c>
      <c r="K182" s="303"/>
      <c r="L182" s="303"/>
      <c r="M182" s="303"/>
      <c r="N182" s="303"/>
      <c r="O182" s="303"/>
      <c r="P182" s="386"/>
      <c r="Q182" s="387"/>
      <c r="R182" s="305"/>
      <c r="S182" s="305"/>
      <c r="T182" s="305"/>
      <c r="U182" s="305"/>
      <c r="V182" s="305"/>
      <c r="W182" s="305"/>
      <c r="X182" s="305"/>
      <c r="Y182" s="305"/>
      <c r="Z182" s="305"/>
      <c r="AA182" s="305"/>
      <c r="AB182" s="305"/>
      <c r="AC182" s="305"/>
      <c r="AD182" s="305"/>
      <c r="AE182" s="305"/>
      <c r="AF182" s="305"/>
      <c r="AG182" s="305"/>
      <c r="AH182" s="305"/>
    </row>
    <row r="183" spans="2:34" s="42" customFormat="1" ht="15" x14ac:dyDescent="0.4">
      <c r="B183" s="303">
        <f>VLOOKUP(C183,Companies[],3,FALSE)</f>
        <v>918175334</v>
      </c>
      <c r="C183" s="300" t="s">
        <v>2056</v>
      </c>
      <c r="D183" s="303" t="s">
        <v>2076</v>
      </c>
      <c r="E183" s="303" t="s">
        <v>2077</v>
      </c>
      <c r="F183" s="303" t="s">
        <v>360</v>
      </c>
      <c r="G183" s="303" t="s">
        <v>360</v>
      </c>
      <c r="H183" s="303"/>
      <c r="I183" s="303" t="s">
        <v>1332</v>
      </c>
      <c r="J183" s="254">
        <v>-89567000</v>
      </c>
      <c r="K183" s="303"/>
      <c r="L183" s="303"/>
      <c r="M183" s="303"/>
      <c r="N183" s="303"/>
      <c r="O183" s="303"/>
      <c r="P183" s="386"/>
      <c r="Q183" s="387"/>
      <c r="R183" s="305"/>
      <c r="S183" s="305"/>
      <c r="T183" s="305"/>
      <c r="U183" s="305"/>
      <c r="V183" s="305"/>
      <c r="W183" s="305"/>
      <c r="X183" s="305"/>
      <c r="Y183" s="305"/>
      <c r="Z183" s="305"/>
      <c r="AA183" s="305"/>
      <c r="AB183" s="305"/>
      <c r="AC183" s="305"/>
      <c r="AD183" s="305"/>
      <c r="AE183" s="305"/>
      <c r="AF183" s="305"/>
      <c r="AG183" s="305"/>
      <c r="AH183" s="305"/>
    </row>
    <row r="184" spans="2:34" s="42" customFormat="1" ht="15" x14ac:dyDescent="0.4">
      <c r="B184" s="303">
        <f>VLOOKUP(C184,Companies[],3,FALSE)</f>
        <v>918175334</v>
      </c>
      <c r="C184" s="300" t="str">
        <f t="shared" ref="C184:C186" si="27">+C183</f>
        <v>Pandion Energy AS</v>
      </c>
      <c r="D184" s="375" t="s">
        <v>2094</v>
      </c>
      <c r="E184" s="303" t="s">
        <v>2078</v>
      </c>
      <c r="F184" s="303" t="s">
        <v>360</v>
      </c>
      <c r="G184" s="303" t="s">
        <v>360</v>
      </c>
      <c r="H184" s="303"/>
      <c r="I184" s="303" t="s">
        <v>1332</v>
      </c>
      <c r="J184" s="254">
        <v>0</v>
      </c>
      <c r="K184" s="303"/>
      <c r="L184" s="303"/>
      <c r="M184" s="303"/>
      <c r="N184" s="303"/>
      <c r="O184" s="303"/>
      <c r="P184" s="386"/>
      <c r="Q184" s="387"/>
      <c r="R184" s="305"/>
      <c r="S184" s="305"/>
      <c r="T184" s="305"/>
      <c r="U184" s="305"/>
      <c r="V184" s="305"/>
      <c r="W184" s="305"/>
      <c r="X184" s="305"/>
      <c r="Y184" s="305"/>
      <c r="Z184" s="305"/>
      <c r="AA184" s="305"/>
      <c r="AB184" s="305"/>
      <c r="AC184" s="305"/>
      <c r="AD184" s="305"/>
      <c r="AE184" s="305"/>
      <c r="AF184" s="305"/>
      <c r="AG184" s="305"/>
      <c r="AH184" s="305"/>
    </row>
    <row r="185" spans="2:34" s="42" customFormat="1" ht="15" x14ac:dyDescent="0.4">
      <c r="B185" s="303">
        <f>VLOOKUP(C185,Companies[],3,FALSE)</f>
        <v>918175334</v>
      </c>
      <c r="C185" s="300" t="str">
        <f t="shared" si="27"/>
        <v>Pandion Energy AS</v>
      </c>
      <c r="D185" s="303" t="s">
        <v>2079</v>
      </c>
      <c r="E185" s="303" t="s">
        <v>2080</v>
      </c>
      <c r="F185" s="303" t="s">
        <v>360</v>
      </c>
      <c r="G185" s="303" t="s">
        <v>360</v>
      </c>
      <c r="H185" s="303"/>
      <c r="I185" s="303" t="s">
        <v>1332</v>
      </c>
      <c r="J185" s="254">
        <v>0</v>
      </c>
      <c r="K185" s="303"/>
      <c r="L185" s="303"/>
      <c r="M185" s="303"/>
      <c r="N185" s="303"/>
      <c r="O185" s="303"/>
      <c r="P185" s="386"/>
      <c r="Q185" s="387"/>
      <c r="R185" s="305"/>
      <c r="S185" s="305"/>
      <c r="T185" s="305"/>
      <c r="U185" s="305"/>
      <c r="V185" s="305"/>
      <c r="W185" s="305"/>
      <c r="X185" s="305"/>
      <c r="Y185" s="305"/>
      <c r="Z185" s="305"/>
      <c r="AA185" s="305"/>
      <c r="AB185" s="305"/>
      <c r="AC185" s="305"/>
      <c r="AD185" s="305"/>
      <c r="AE185" s="305"/>
      <c r="AF185" s="305"/>
      <c r="AG185" s="305"/>
      <c r="AH185" s="305"/>
    </row>
    <row r="186" spans="2:34" s="42" customFormat="1" ht="15" x14ac:dyDescent="0.4">
      <c r="B186" s="303">
        <f>VLOOKUP(C186,Companies[],3,FALSE)</f>
        <v>918175334</v>
      </c>
      <c r="C186" s="300" t="str">
        <f t="shared" si="27"/>
        <v>Pandion Energy AS</v>
      </c>
      <c r="D186" s="303" t="s">
        <v>2076</v>
      </c>
      <c r="E186" s="303" t="s">
        <v>2081</v>
      </c>
      <c r="F186" s="303" t="s">
        <v>360</v>
      </c>
      <c r="G186" s="303" t="s">
        <v>360</v>
      </c>
      <c r="H186" s="303"/>
      <c r="I186" s="303" t="s">
        <v>1332</v>
      </c>
      <c r="J186" s="254">
        <v>0</v>
      </c>
      <c r="K186" s="303"/>
      <c r="L186" s="303"/>
      <c r="M186" s="303"/>
      <c r="N186" s="303"/>
      <c r="O186" s="303"/>
      <c r="P186" s="386"/>
      <c r="Q186" s="387"/>
      <c r="R186" s="305"/>
      <c r="S186" s="305"/>
      <c r="T186" s="305"/>
      <c r="U186" s="305"/>
      <c r="V186" s="305"/>
      <c r="W186" s="305"/>
      <c r="X186" s="305"/>
      <c r="Y186" s="305"/>
      <c r="Z186" s="305"/>
      <c r="AA186" s="305"/>
      <c r="AB186" s="305"/>
      <c r="AC186" s="305"/>
      <c r="AD186" s="305"/>
      <c r="AE186" s="305"/>
      <c r="AF186" s="305"/>
      <c r="AG186" s="305"/>
      <c r="AH186" s="305"/>
    </row>
    <row r="187" spans="2:34" s="42" customFormat="1" ht="15" x14ac:dyDescent="0.4">
      <c r="B187" s="303">
        <f>VLOOKUP(C187,Companies[],3,FALSE)</f>
        <v>997015231</v>
      </c>
      <c r="C187" s="300" t="s">
        <v>2057</v>
      </c>
      <c r="D187" s="303" t="s">
        <v>2076</v>
      </c>
      <c r="E187" s="303" t="s">
        <v>2077</v>
      </c>
      <c r="F187" s="303" t="s">
        <v>360</v>
      </c>
      <c r="G187" s="303" t="s">
        <v>360</v>
      </c>
      <c r="H187" s="303"/>
      <c r="I187" s="303" t="s">
        <v>1332</v>
      </c>
      <c r="J187" s="254">
        <v>-39252000</v>
      </c>
      <c r="K187" s="303"/>
      <c r="L187" s="303"/>
      <c r="M187" s="303"/>
      <c r="N187" s="303"/>
      <c r="O187" s="303"/>
      <c r="P187" s="386"/>
      <c r="Q187" s="387"/>
      <c r="R187" s="305"/>
      <c r="S187" s="305"/>
      <c r="T187" s="305"/>
      <c r="U187" s="305"/>
      <c r="V187" s="305"/>
      <c r="W187" s="305"/>
      <c r="X187" s="305"/>
      <c r="Y187" s="305"/>
      <c r="Z187" s="305"/>
      <c r="AA187" s="305"/>
      <c r="AB187" s="305"/>
      <c r="AC187" s="305"/>
      <c r="AD187" s="305"/>
      <c r="AE187" s="305"/>
      <c r="AF187" s="305"/>
      <c r="AG187" s="305"/>
      <c r="AH187" s="305"/>
    </row>
    <row r="188" spans="2:34" s="42" customFormat="1" ht="15" x14ac:dyDescent="0.4">
      <c r="B188" s="303">
        <f>VLOOKUP(C188,Companies[],3,FALSE)</f>
        <v>997015231</v>
      </c>
      <c r="C188" s="300" t="str">
        <f t="shared" ref="C188:C190" si="28">+C187</f>
        <v>Petrolia NOCO AS</v>
      </c>
      <c r="D188" s="376" t="s">
        <v>2094</v>
      </c>
      <c r="E188" s="303" t="s">
        <v>2078</v>
      </c>
      <c r="F188" s="303" t="s">
        <v>360</v>
      </c>
      <c r="G188" s="303" t="s">
        <v>360</v>
      </c>
      <c r="H188" s="303"/>
      <c r="I188" s="303" t="s">
        <v>1332</v>
      </c>
      <c r="J188" s="254">
        <v>0</v>
      </c>
      <c r="K188" s="303"/>
      <c r="L188" s="303"/>
      <c r="M188" s="303"/>
      <c r="N188" s="303"/>
      <c r="O188" s="303"/>
      <c r="P188" s="386"/>
      <c r="Q188" s="387"/>
      <c r="R188" s="305"/>
      <c r="S188" s="305"/>
      <c r="T188" s="305"/>
      <c r="U188" s="305"/>
      <c r="V188" s="305"/>
      <c r="W188" s="305"/>
      <c r="X188" s="305"/>
      <c r="Y188" s="305"/>
      <c r="Z188" s="305"/>
      <c r="AA188" s="305"/>
      <c r="AB188" s="305"/>
      <c r="AC188" s="305"/>
      <c r="AD188" s="305"/>
      <c r="AE188" s="305"/>
      <c r="AF188" s="305"/>
      <c r="AG188" s="305"/>
      <c r="AH188" s="305"/>
    </row>
    <row r="189" spans="2:34" s="42" customFormat="1" ht="15" x14ac:dyDescent="0.4">
      <c r="B189" s="303">
        <f>VLOOKUP(C189,Companies[],3,FALSE)</f>
        <v>997015231</v>
      </c>
      <c r="C189" s="300" t="str">
        <f t="shared" si="28"/>
        <v>Petrolia NOCO AS</v>
      </c>
      <c r="D189" s="303" t="s">
        <v>2079</v>
      </c>
      <c r="E189" s="303" t="s">
        <v>2080</v>
      </c>
      <c r="F189" s="303" t="s">
        <v>360</v>
      </c>
      <c r="G189" s="303" t="s">
        <v>360</v>
      </c>
      <c r="H189" s="303"/>
      <c r="I189" s="303" t="s">
        <v>1332</v>
      </c>
      <c r="J189" s="254">
        <v>0</v>
      </c>
      <c r="K189" s="303"/>
      <c r="L189" s="303"/>
      <c r="M189" s="303"/>
      <c r="N189" s="303"/>
      <c r="O189" s="303"/>
      <c r="P189" s="386"/>
      <c r="Q189" s="387"/>
      <c r="R189" s="305"/>
      <c r="S189" s="305"/>
      <c r="T189" s="305"/>
      <c r="U189" s="305"/>
      <c r="V189" s="305"/>
      <c r="W189" s="305"/>
      <c r="X189" s="305"/>
      <c r="Y189" s="305"/>
      <c r="Z189" s="305"/>
      <c r="AA189" s="305"/>
      <c r="AB189" s="305"/>
      <c r="AC189" s="305"/>
      <c r="AD189" s="305"/>
      <c r="AE189" s="305"/>
      <c r="AF189" s="305"/>
      <c r="AG189" s="305"/>
      <c r="AH189" s="305"/>
    </row>
    <row r="190" spans="2:34" s="42" customFormat="1" ht="15" x14ac:dyDescent="0.4">
      <c r="B190" s="303">
        <f>VLOOKUP(C190,Companies[],3,FALSE)</f>
        <v>997015231</v>
      </c>
      <c r="C190" s="300" t="str">
        <f t="shared" si="28"/>
        <v>Petrolia NOCO AS</v>
      </c>
      <c r="D190" s="303" t="s">
        <v>2076</v>
      </c>
      <c r="E190" s="303" t="s">
        <v>2081</v>
      </c>
      <c r="F190" s="303" t="s">
        <v>360</v>
      </c>
      <c r="G190" s="303" t="s">
        <v>360</v>
      </c>
      <c r="H190" s="303"/>
      <c r="I190" s="303" t="s">
        <v>1332</v>
      </c>
      <c r="J190" s="254">
        <v>0</v>
      </c>
      <c r="K190" s="303"/>
      <c r="L190" s="303"/>
      <c r="M190" s="303"/>
      <c r="N190" s="303"/>
      <c r="O190" s="303"/>
      <c r="P190" s="386"/>
      <c r="Q190" s="387"/>
      <c r="R190" s="305"/>
      <c r="S190" s="305"/>
      <c r="T190" s="305"/>
      <c r="U190" s="305"/>
      <c r="V190" s="305"/>
      <c r="W190" s="305"/>
      <c r="X190" s="305"/>
      <c r="Y190" s="305"/>
      <c r="Z190" s="305"/>
      <c r="AA190" s="305"/>
      <c r="AB190" s="305"/>
      <c r="AC190" s="305"/>
      <c r="AD190" s="305"/>
      <c r="AE190" s="305"/>
      <c r="AF190" s="305"/>
      <c r="AG190" s="305"/>
      <c r="AH190" s="305"/>
    </row>
    <row r="191" spans="2:34" s="42" customFormat="1" ht="15" x14ac:dyDescent="0.4">
      <c r="B191" s="303" t="str">
        <f>VLOOKUP(C191,Companies[],3,FALSE)</f>
        <v>Not Available</v>
      </c>
      <c r="C191" s="300" t="s">
        <v>2058</v>
      </c>
      <c r="D191" s="303" t="s">
        <v>2076</v>
      </c>
      <c r="E191" s="303" t="s">
        <v>2077</v>
      </c>
      <c r="F191" s="303" t="s">
        <v>360</v>
      </c>
      <c r="G191" s="303" t="s">
        <v>360</v>
      </c>
      <c r="H191" s="303"/>
      <c r="I191" s="303" t="s">
        <v>1332</v>
      </c>
      <c r="J191" s="254">
        <v>-184000</v>
      </c>
      <c r="K191" s="303"/>
      <c r="L191" s="303"/>
      <c r="M191" s="303"/>
      <c r="N191" s="303"/>
      <c r="O191" s="303"/>
      <c r="P191" s="386"/>
      <c r="Q191" s="387"/>
      <c r="R191" s="305"/>
      <c r="S191" s="305"/>
      <c r="T191" s="305"/>
      <c r="U191" s="305"/>
      <c r="V191" s="305"/>
      <c r="W191" s="305"/>
      <c r="X191" s="305"/>
      <c r="Y191" s="305"/>
      <c r="Z191" s="305"/>
      <c r="AA191" s="305"/>
      <c r="AB191" s="305"/>
      <c r="AC191" s="305"/>
      <c r="AD191" s="305"/>
      <c r="AE191" s="305"/>
      <c r="AF191" s="305"/>
      <c r="AG191" s="305"/>
      <c r="AH191" s="305"/>
    </row>
    <row r="192" spans="2:34" s="42" customFormat="1" ht="15" x14ac:dyDescent="0.4">
      <c r="B192" s="303" t="str">
        <f>VLOOKUP(C192,Companies[],3,FALSE)</f>
        <v>Not Available</v>
      </c>
      <c r="C192" s="300" t="str">
        <f t="shared" ref="C192:C194" si="29">+C191</f>
        <v>Petrosee AS</v>
      </c>
      <c r="D192" s="377" t="s">
        <v>2094</v>
      </c>
      <c r="E192" s="303" t="s">
        <v>2078</v>
      </c>
      <c r="F192" s="303" t="s">
        <v>360</v>
      </c>
      <c r="G192" s="303" t="s">
        <v>360</v>
      </c>
      <c r="H192" s="303"/>
      <c r="I192" s="303" t="s">
        <v>1332</v>
      </c>
      <c r="J192" s="254">
        <v>0</v>
      </c>
      <c r="K192" s="303"/>
      <c r="L192" s="303"/>
      <c r="M192" s="303"/>
      <c r="N192" s="303"/>
      <c r="O192" s="303"/>
      <c r="P192" s="386"/>
      <c r="Q192" s="387"/>
      <c r="R192" s="305"/>
      <c r="S192" s="305"/>
      <c r="T192" s="305"/>
      <c r="U192" s="305"/>
      <c r="V192" s="305"/>
      <c r="W192" s="305"/>
      <c r="X192" s="305"/>
      <c r="Y192" s="305"/>
      <c r="Z192" s="305"/>
      <c r="AA192" s="305"/>
      <c r="AB192" s="305"/>
      <c r="AC192" s="305"/>
      <c r="AD192" s="305"/>
      <c r="AE192" s="305"/>
      <c r="AF192" s="305"/>
      <c r="AG192" s="305"/>
      <c r="AH192" s="305"/>
    </row>
    <row r="193" spans="2:34" s="42" customFormat="1" ht="15" x14ac:dyDescent="0.4">
      <c r="B193" s="303" t="str">
        <f>VLOOKUP(C193,Companies[],3,FALSE)</f>
        <v>Not Available</v>
      </c>
      <c r="C193" s="300" t="str">
        <f t="shared" si="29"/>
        <v>Petrosee AS</v>
      </c>
      <c r="D193" s="303" t="s">
        <v>2079</v>
      </c>
      <c r="E193" s="303" t="s">
        <v>2080</v>
      </c>
      <c r="F193" s="303" t="s">
        <v>360</v>
      </c>
      <c r="G193" s="303" t="s">
        <v>360</v>
      </c>
      <c r="H193" s="303"/>
      <c r="I193" s="303" t="s">
        <v>1332</v>
      </c>
      <c r="J193" s="254">
        <v>0</v>
      </c>
      <c r="K193" s="303"/>
      <c r="L193" s="303"/>
      <c r="M193" s="303"/>
      <c r="N193" s="303"/>
      <c r="O193" s="303"/>
      <c r="P193" s="386"/>
      <c r="Q193" s="387"/>
      <c r="R193" s="305"/>
      <c r="S193" s="305"/>
      <c r="T193" s="305"/>
      <c r="U193" s="305"/>
      <c r="V193" s="305"/>
      <c r="W193" s="305"/>
      <c r="X193" s="305"/>
      <c r="Y193" s="305"/>
      <c r="Z193" s="305"/>
      <c r="AA193" s="305"/>
      <c r="AB193" s="305"/>
      <c r="AC193" s="305"/>
      <c r="AD193" s="305"/>
      <c r="AE193" s="305"/>
      <c r="AF193" s="305"/>
      <c r="AG193" s="305"/>
      <c r="AH193" s="305"/>
    </row>
    <row r="194" spans="2:34" s="42" customFormat="1" ht="15" x14ac:dyDescent="0.4">
      <c r="B194" s="303" t="str">
        <f>VLOOKUP(C194,Companies[],3,FALSE)</f>
        <v>Not Available</v>
      </c>
      <c r="C194" s="300" t="str">
        <f t="shared" si="29"/>
        <v>Petrosee AS</v>
      </c>
      <c r="D194" s="303" t="s">
        <v>2076</v>
      </c>
      <c r="E194" s="303" t="s">
        <v>2081</v>
      </c>
      <c r="F194" s="303" t="s">
        <v>360</v>
      </c>
      <c r="G194" s="303" t="s">
        <v>360</v>
      </c>
      <c r="H194" s="303"/>
      <c r="I194" s="303" t="s">
        <v>1332</v>
      </c>
      <c r="J194" s="254">
        <v>0</v>
      </c>
      <c r="K194" s="303"/>
      <c r="L194" s="303"/>
      <c r="M194" s="303"/>
      <c r="N194" s="303"/>
      <c r="O194" s="303"/>
      <c r="P194" s="386"/>
      <c r="Q194" s="387"/>
      <c r="R194" s="305"/>
      <c r="S194" s="305"/>
      <c r="T194" s="305"/>
      <c r="U194" s="305"/>
      <c r="V194" s="305"/>
      <c r="W194" s="305"/>
      <c r="X194" s="305"/>
      <c r="Y194" s="305"/>
      <c r="Z194" s="305"/>
      <c r="AA194" s="305"/>
      <c r="AB194" s="305"/>
      <c r="AC194" s="305"/>
      <c r="AD194" s="305"/>
      <c r="AE194" s="305"/>
      <c r="AF194" s="305"/>
      <c r="AG194" s="305"/>
      <c r="AH194" s="305"/>
    </row>
    <row r="195" spans="2:34" s="42" customFormat="1" ht="15" x14ac:dyDescent="0.4">
      <c r="B195" s="303" t="str">
        <f>VLOOKUP(C195,Companies[],3,FALSE)</f>
        <v>991317155 </v>
      </c>
      <c r="C195" s="300" t="s">
        <v>2059</v>
      </c>
      <c r="D195" s="303" t="s">
        <v>2076</v>
      </c>
      <c r="E195" s="303" t="s">
        <v>2077</v>
      </c>
      <c r="F195" s="303" t="s">
        <v>360</v>
      </c>
      <c r="G195" s="303" t="s">
        <v>360</v>
      </c>
      <c r="H195" s="303"/>
      <c r="I195" s="303" t="s">
        <v>1332</v>
      </c>
      <c r="J195" s="254">
        <v>266357000</v>
      </c>
      <c r="K195" s="303"/>
      <c r="L195" s="303"/>
      <c r="M195" s="303"/>
      <c r="N195" s="303"/>
      <c r="O195" s="303"/>
      <c r="P195" s="386"/>
      <c r="Q195" s="387"/>
      <c r="R195" s="305"/>
      <c r="S195" s="305"/>
      <c r="T195" s="305"/>
      <c r="U195" s="305"/>
      <c r="V195" s="305"/>
      <c r="W195" s="305"/>
      <c r="X195" s="305"/>
      <c r="Y195" s="305"/>
      <c r="Z195" s="305"/>
      <c r="AA195" s="305"/>
      <c r="AB195" s="305"/>
      <c r="AC195" s="305"/>
      <c r="AD195" s="305"/>
      <c r="AE195" s="305"/>
      <c r="AF195" s="305"/>
      <c r="AG195" s="305"/>
      <c r="AH195" s="305"/>
    </row>
    <row r="196" spans="2:34" s="42" customFormat="1" ht="15" x14ac:dyDescent="0.4">
      <c r="B196" s="303" t="str">
        <f>VLOOKUP(C196,Companies[],3,FALSE)</f>
        <v>991317155 </v>
      </c>
      <c r="C196" s="300" t="str">
        <f t="shared" ref="C196:C198" si="30">+C195</f>
        <v>PGNiG Upstream Norway AS</v>
      </c>
      <c r="D196" s="378" t="s">
        <v>2094</v>
      </c>
      <c r="E196" s="303" t="s">
        <v>2078</v>
      </c>
      <c r="F196" s="303" t="s">
        <v>360</v>
      </c>
      <c r="G196" s="303" t="s">
        <v>360</v>
      </c>
      <c r="H196" s="303"/>
      <c r="I196" s="303" t="s">
        <v>1332</v>
      </c>
      <c r="J196" s="254">
        <v>0</v>
      </c>
      <c r="K196" s="303"/>
      <c r="L196" s="303"/>
      <c r="M196" s="303"/>
      <c r="N196" s="303"/>
      <c r="O196" s="249"/>
      <c r="P196" s="386"/>
      <c r="Q196" s="387"/>
      <c r="R196" s="253"/>
      <c r="S196" s="253"/>
      <c r="T196" s="253"/>
      <c r="U196" s="253"/>
      <c r="V196" s="253"/>
      <c r="W196" s="253"/>
      <c r="X196" s="253"/>
      <c r="Y196" s="253"/>
      <c r="Z196" s="253"/>
      <c r="AA196" s="253"/>
      <c r="AB196" s="253"/>
      <c r="AC196" s="253"/>
      <c r="AD196" s="253"/>
      <c r="AE196" s="253"/>
      <c r="AF196" s="253"/>
      <c r="AG196" s="253"/>
      <c r="AH196" s="253"/>
    </row>
    <row r="197" spans="2:34" s="42" customFormat="1" ht="15" x14ac:dyDescent="0.4">
      <c r="B197" s="303" t="str">
        <f>VLOOKUP(C197,Companies[],3,FALSE)</f>
        <v>991317155 </v>
      </c>
      <c r="C197" s="300" t="str">
        <f t="shared" si="30"/>
        <v>PGNiG Upstream Norway AS</v>
      </c>
      <c r="D197" s="303" t="s">
        <v>2079</v>
      </c>
      <c r="E197" s="303" t="s">
        <v>2080</v>
      </c>
      <c r="F197" s="303" t="s">
        <v>360</v>
      </c>
      <c r="G197" s="303" t="s">
        <v>360</v>
      </c>
      <c r="H197" s="303"/>
      <c r="I197" s="303" t="s">
        <v>1332</v>
      </c>
      <c r="J197" s="254">
        <v>0</v>
      </c>
      <c r="K197" s="303"/>
      <c r="L197" s="303"/>
      <c r="M197" s="303"/>
      <c r="N197" s="303"/>
      <c r="O197" s="249"/>
      <c r="P197" s="386"/>
      <c r="Q197" s="387"/>
      <c r="R197" s="253"/>
      <c r="S197" s="253"/>
      <c r="T197" s="253"/>
      <c r="U197" s="253"/>
      <c r="V197" s="253"/>
      <c r="W197" s="253"/>
      <c r="X197" s="253"/>
      <c r="Y197" s="253"/>
      <c r="Z197" s="253"/>
      <c r="AA197" s="253"/>
      <c r="AB197" s="253"/>
      <c r="AC197" s="253"/>
      <c r="AD197" s="253"/>
      <c r="AE197" s="253"/>
      <c r="AF197" s="253"/>
      <c r="AG197" s="253"/>
      <c r="AH197" s="249"/>
    </row>
    <row r="198" spans="2:34" s="42" customFormat="1" ht="15" x14ac:dyDescent="0.4">
      <c r="B198" s="303" t="str">
        <f>VLOOKUP(C198,Companies[],3,FALSE)</f>
        <v>991317155 </v>
      </c>
      <c r="C198" s="300" t="str">
        <f t="shared" si="30"/>
        <v>PGNiG Upstream Norway AS</v>
      </c>
      <c r="D198" s="303" t="s">
        <v>2076</v>
      </c>
      <c r="E198" s="303" t="s">
        <v>2081</v>
      </c>
      <c r="F198" s="303" t="s">
        <v>360</v>
      </c>
      <c r="G198" s="303" t="s">
        <v>360</v>
      </c>
      <c r="H198" s="303"/>
      <c r="I198" s="303" t="s">
        <v>1332</v>
      </c>
      <c r="J198" s="254">
        <v>0</v>
      </c>
      <c r="K198" s="303"/>
      <c r="L198" s="303"/>
      <c r="M198" s="303"/>
      <c r="N198" s="303"/>
      <c r="O198" s="249"/>
      <c r="P198" s="386"/>
      <c r="Q198" s="387"/>
      <c r="R198" s="253"/>
      <c r="S198" s="253"/>
      <c r="T198" s="253"/>
      <c r="U198" s="253"/>
      <c r="V198" s="253"/>
      <c r="W198" s="253"/>
      <c r="X198" s="253"/>
      <c r="Y198" s="253"/>
      <c r="Z198" s="253"/>
      <c r="AA198" s="253"/>
      <c r="AB198" s="253"/>
      <c r="AC198" s="253"/>
      <c r="AD198" s="253"/>
      <c r="AE198" s="253"/>
      <c r="AF198" s="253"/>
      <c r="AG198" s="253"/>
    </row>
    <row r="199" spans="2:34" s="42" customFormat="1" ht="15" x14ac:dyDescent="0.4">
      <c r="B199" s="303">
        <f>VLOOKUP(C199,Companies[],3,FALSE)</f>
        <v>998852722</v>
      </c>
      <c r="C199" s="300" t="s">
        <v>2060</v>
      </c>
      <c r="D199" s="303" t="s">
        <v>2076</v>
      </c>
      <c r="E199" s="303" t="s">
        <v>2077</v>
      </c>
      <c r="F199" s="303" t="s">
        <v>360</v>
      </c>
      <c r="G199" s="303" t="s">
        <v>360</v>
      </c>
      <c r="H199" s="303"/>
      <c r="I199" s="303" t="s">
        <v>1332</v>
      </c>
      <c r="J199" s="254">
        <v>415829000</v>
      </c>
      <c r="K199" s="303"/>
      <c r="L199" s="303"/>
      <c r="M199" s="303"/>
      <c r="N199" s="303"/>
      <c r="O199" s="249"/>
      <c r="P199" s="386"/>
      <c r="Q199" s="387"/>
      <c r="R199" s="253"/>
      <c r="S199" s="253"/>
      <c r="T199" s="253"/>
      <c r="U199" s="253"/>
      <c r="V199" s="253"/>
      <c r="W199" s="253"/>
      <c r="X199" s="253"/>
      <c r="Y199" s="253"/>
      <c r="Z199" s="253"/>
      <c r="AA199" s="253"/>
      <c r="AB199" s="253"/>
      <c r="AC199" s="253"/>
      <c r="AD199" s="253"/>
      <c r="AE199" s="253"/>
      <c r="AF199" s="253"/>
      <c r="AG199" s="253"/>
    </row>
    <row r="200" spans="2:34" s="42" customFormat="1" ht="15" x14ac:dyDescent="0.4">
      <c r="B200" s="303">
        <f>VLOOKUP(C200,Companies[],3,FALSE)</f>
        <v>998852722</v>
      </c>
      <c r="C200" s="300" t="str">
        <f t="shared" ref="C200:C202" si="31">+C199</f>
        <v>Point Resources AS</v>
      </c>
      <c r="D200" s="379" t="s">
        <v>2094</v>
      </c>
      <c r="E200" s="303" t="s">
        <v>2078</v>
      </c>
      <c r="F200" s="303" t="s">
        <v>360</v>
      </c>
      <c r="G200" s="303" t="s">
        <v>360</v>
      </c>
      <c r="H200" s="303"/>
      <c r="I200" s="303" t="s">
        <v>1332</v>
      </c>
      <c r="J200" s="254">
        <v>0</v>
      </c>
      <c r="K200" s="303"/>
      <c r="L200" s="303"/>
      <c r="M200" s="303"/>
      <c r="N200" s="303"/>
      <c r="O200" s="249"/>
      <c r="P200" s="386"/>
      <c r="Q200" s="387"/>
      <c r="R200" s="253"/>
      <c r="S200" s="253"/>
      <c r="T200" s="253"/>
      <c r="U200" s="253"/>
      <c r="V200" s="253"/>
      <c r="W200" s="253"/>
      <c r="X200" s="253"/>
      <c r="Y200" s="253"/>
      <c r="Z200" s="253"/>
      <c r="AA200" s="253"/>
      <c r="AB200" s="253"/>
      <c r="AC200" s="253"/>
      <c r="AD200" s="253"/>
      <c r="AE200" s="253"/>
      <c r="AF200" s="253"/>
      <c r="AG200" s="253"/>
    </row>
    <row r="201" spans="2:34" s="42" customFormat="1" ht="15" x14ac:dyDescent="0.4">
      <c r="B201" s="303">
        <f>VLOOKUP(C201,Companies[],3,FALSE)</f>
        <v>998852722</v>
      </c>
      <c r="C201" s="300" t="str">
        <f t="shared" si="31"/>
        <v>Point Resources AS</v>
      </c>
      <c r="D201" s="303" t="s">
        <v>2079</v>
      </c>
      <c r="E201" s="303" t="s">
        <v>2080</v>
      </c>
      <c r="F201" s="303" t="s">
        <v>360</v>
      </c>
      <c r="G201" s="303" t="s">
        <v>360</v>
      </c>
      <c r="H201" s="303"/>
      <c r="I201" s="303" t="s">
        <v>1332</v>
      </c>
      <c r="J201" s="254">
        <v>7716000</v>
      </c>
      <c r="K201" s="303"/>
      <c r="L201" s="303"/>
      <c r="M201" s="303"/>
      <c r="N201" s="303"/>
      <c r="O201" s="249"/>
      <c r="P201" s="386"/>
      <c r="Q201" s="387"/>
      <c r="R201" s="253"/>
      <c r="S201" s="253"/>
      <c r="T201" s="253"/>
      <c r="U201" s="253"/>
      <c r="V201" s="253"/>
      <c r="W201" s="253"/>
      <c r="X201" s="253"/>
      <c r="Y201" s="253"/>
      <c r="Z201" s="253"/>
      <c r="AA201" s="253"/>
      <c r="AB201" s="253"/>
      <c r="AC201" s="253"/>
      <c r="AD201" s="253"/>
      <c r="AE201" s="253"/>
      <c r="AF201" s="253"/>
      <c r="AG201" s="253"/>
    </row>
    <row r="202" spans="2:34" ht="23.25" customHeight="1" x14ac:dyDescent="0.4">
      <c r="B202" s="303">
        <f>VLOOKUP(C202,Companies[],3,FALSE)</f>
        <v>998852722</v>
      </c>
      <c r="C202" s="300" t="str">
        <f t="shared" si="31"/>
        <v>Point Resources AS</v>
      </c>
      <c r="D202" s="303" t="s">
        <v>2076</v>
      </c>
      <c r="E202" s="303" t="s">
        <v>2081</v>
      </c>
      <c r="F202" s="303" t="s">
        <v>360</v>
      </c>
      <c r="G202" s="303" t="s">
        <v>360</v>
      </c>
      <c r="H202" s="303"/>
      <c r="I202" s="303" t="s">
        <v>1332</v>
      </c>
      <c r="J202" s="254">
        <v>101048000</v>
      </c>
      <c r="K202" s="303"/>
      <c r="L202" s="303"/>
      <c r="M202" s="303"/>
      <c r="N202" s="303"/>
      <c r="O202" s="226"/>
      <c r="P202" s="386"/>
      <c r="Q202" s="387"/>
    </row>
    <row r="203" spans="2:34" s="42" customFormat="1" ht="15" x14ac:dyDescent="0.4">
      <c r="B203" s="303">
        <f>VLOOKUP(C203,Companies[],3,FALSE)</f>
        <v>912439836</v>
      </c>
      <c r="C203" s="300" t="s">
        <v>2061</v>
      </c>
      <c r="D203" s="303" t="s">
        <v>2076</v>
      </c>
      <c r="E203" s="303" t="s">
        <v>2077</v>
      </c>
      <c r="F203" s="303" t="s">
        <v>360</v>
      </c>
      <c r="G203" s="303" t="s">
        <v>360</v>
      </c>
      <c r="H203" s="303"/>
      <c r="I203" s="303" t="s">
        <v>1332</v>
      </c>
      <c r="J203" s="254">
        <v>-899000</v>
      </c>
      <c r="K203" s="303"/>
      <c r="L203" s="303"/>
      <c r="M203" s="303"/>
      <c r="N203" s="303"/>
      <c r="O203" s="249"/>
      <c r="P203" s="386"/>
      <c r="Q203" s="387"/>
      <c r="R203" s="253"/>
      <c r="S203" s="253"/>
      <c r="T203" s="253"/>
      <c r="U203" s="253"/>
      <c r="V203" s="253"/>
      <c r="W203" s="253"/>
      <c r="X203" s="253"/>
      <c r="Y203" s="253"/>
      <c r="Z203" s="253"/>
      <c r="AA203" s="253"/>
      <c r="AB203" s="253"/>
      <c r="AC203" s="253"/>
      <c r="AD203" s="253"/>
      <c r="AE203" s="253"/>
      <c r="AF203" s="253"/>
      <c r="AG203" s="253"/>
    </row>
    <row r="204" spans="2:34" s="42" customFormat="1" ht="15" x14ac:dyDescent="0.4">
      <c r="B204" s="303">
        <f>VLOOKUP(C204,Companies[],3,FALSE)</f>
        <v>912439836</v>
      </c>
      <c r="C204" s="300" t="str">
        <f t="shared" ref="C204:C206" si="32">+C203</f>
        <v>Prores AS</v>
      </c>
      <c r="D204" s="380" t="s">
        <v>2094</v>
      </c>
      <c r="E204" s="303" t="s">
        <v>2078</v>
      </c>
      <c r="F204" s="303" t="s">
        <v>360</v>
      </c>
      <c r="G204" s="303" t="s">
        <v>360</v>
      </c>
      <c r="H204" s="303"/>
      <c r="I204" s="303" t="s">
        <v>1332</v>
      </c>
      <c r="J204" s="254">
        <v>0</v>
      </c>
      <c r="K204" s="303"/>
      <c r="L204" s="303"/>
      <c r="M204" s="303"/>
      <c r="N204" s="303"/>
      <c r="O204" s="249"/>
      <c r="P204" s="386"/>
      <c r="Q204" s="387"/>
      <c r="R204" s="253"/>
      <c r="S204" s="253"/>
      <c r="T204" s="253"/>
      <c r="U204" s="253"/>
      <c r="V204" s="253"/>
      <c r="W204" s="253"/>
      <c r="X204" s="253"/>
      <c r="Y204" s="253"/>
      <c r="Z204" s="253"/>
      <c r="AA204" s="253"/>
      <c r="AB204" s="253"/>
      <c r="AC204" s="253"/>
      <c r="AD204" s="253"/>
      <c r="AE204" s="253"/>
      <c r="AF204" s="253"/>
      <c r="AG204" s="253"/>
    </row>
    <row r="205" spans="2:34" s="42" customFormat="1" ht="15" x14ac:dyDescent="0.4">
      <c r="B205" s="303">
        <f>VLOOKUP(C205,Companies[],3,FALSE)</f>
        <v>912439836</v>
      </c>
      <c r="C205" s="300" t="str">
        <f t="shared" si="32"/>
        <v>Prores AS</v>
      </c>
      <c r="D205" s="303" t="s">
        <v>2079</v>
      </c>
      <c r="E205" s="303" t="s">
        <v>2080</v>
      </c>
      <c r="F205" s="303" t="s">
        <v>360</v>
      </c>
      <c r="G205" s="303" t="s">
        <v>360</v>
      </c>
      <c r="H205" s="303"/>
      <c r="I205" s="303" t="s">
        <v>1332</v>
      </c>
      <c r="J205" s="254">
        <v>0</v>
      </c>
      <c r="K205" s="303"/>
      <c r="L205" s="303"/>
      <c r="M205" s="303"/>
      <c r="N205" s="303"/>
      <c r="O205" s="249"/>
      <c r="P205" s="386"/>
      <c r="Q205" s="387"/>
      <c r="R205" s="253"/>
      <c r="S205" s="253"/>
      <c r="T205" s="253"/>
      <c r="U205" s="253"/>
      <c r="V205" s="253"/>
      <c r="W205" s="253"/>
      <c r="X205" s="253"/>
      <c r="Y205" s="253"/>
      <c r="Z205" s="253"/>
      <c r="AA205" s="253"/>
      <c r="AB205" s="253"/>
      <c r="AC205" s="253"/>
      <c r="AD205" s="253"/>
      <c r="AE205" s="253"/>
      <c r="AF205" s="253"/>
      <c r="AG205" s="253"/>
    </row>
    <row r="206" spans="2:34" s="42" customFormat="1" ht="15" x14ac:dyDescent="0.4">
      <c r="B206" s="303">
        <f>VLOOKUP(C206,Companies[],3,FALSE)</f>
        <v>912439836</v>
      </c>
      <c r="C206" s="300" t="str">
        <f t="shared" si="32"/>
        <v>Prores AS</v>
      </c>
      <c r="D206" s="303" t="s">
        <v>2076</v>
      </c>
      <c r="E206" s="303" t="s">
        <v>2081</v>
      </c>
      <c r="F206" s="303" t="s">
        <v>360</v>
      </c>
      <c r="G206" s="303" t="s">
        <v>360</v>
      </c>
      <c r="H206" s="303"/>
      <c r="I206" s="303" t="s">
        <v>1332</v>
      </c>
      <c r="J206" s="254">
        <v>0</v>
      </c>
      <c r="K206" s="303"/>
      <c r="L206" s="303"/>
      <c r="M206" s="303"/>
      <c r="N206" s="303"/>
      <c r="O206" s="249"/>
      <c r="P206" s="386"/>
      <c r="Q206" s="387"/>
      <c r="R206" s="253"/>
      <c r="S206" s="253"/>
      <c r="T206" s="253"/>
      <c r="U206" s="253"/>
      <c r="V206" s="253"/>
      <c r="W206" s="253"/>
      <c r="X206" s="253"/>
      <c r="Y206" s="253"/>
      <c r="Z206" s="253"/>
      <c r="AA206" s="253"/>
      <c r="AB206" s="253"/>
      <c r="AC206" s="253"/>
      <c r="AD206" s="253"/>
      <c r="AE206" s="253"/>
      <c r="AF206" s="253"/>
      <c r="AG206" s="253"/>
    </row>
    <row r="207" spans="2:34" s="42" customFormat="1" ht="15" x14ac:dyDescent="0.4">
      <c r="B207" s="303">
        <f>VLOOKUP(C207,Companies[],3,FALSE)</f>
        <v>993787787</v>
      </c>
      <c r="C207" s="300" t="s">
        <v>2062</v>
      </c>
      <c r="D207" s="303" t="s">
        <v>2076</v>
      </c>
      <c r="E207" s="303" t="s">
        <v>2077</v>
      </c>
      <c r="F207" s="303" t="s">
        <v>360</v>
      </c>
      <c r="G207" s="303" t="s">
        <v>360</v>
      </c>
      <c r="H207" s="303"/>
      <c r="I207" s="303" t="s">
        <v>1332</v>
      </c>
      <c r="J207" s="254">
        <v>0</v>
      </c>
      <c r="K207" s="303"/>
      <c r="L207" s="303"/>
      <c r="M207" s="303"/>
      <c r="N207" s="303"/>
      <c r="O207" s="249"/>
      <c r="P207" s="386"/>
      <c r="Q207" s="387"/>
      <c r="R207" s="253"/>
      <c r="S207" s="253"/>
      <c r="T207" s="253"/>
      <c r="U207" s="253"/>
      <c r="V207" s="253"/>
      <c r="W207" s="253"/>
      <c r="X207" s="253"/>
      <c r="Y207" s="253"/>
      <c r="Z207" s="253"/>
      <c r="AA207" s="253"/>
      <c r="AB207" s="253"/>
      <c r="AC207" s="253"/>
      <c r="AD207" s="253"/>
      <c r="AE207" s="253"/>
      <c r="AF207" s="253"/>
      <c r="AG207" s="253"/>
    </row>
    <row r="208" spans="2:34" s="42" customFormat="1" ht="15" x14ac:dyDescent="0.4">
      <c r="B208" s="303">
        <f>VLOOKUP(C208,Companies[],3,FALSE)</f>
        <v>993787787</v>
      </c>
      <c r="C208" s="300" t="str">
        <f t="shared" ref="C208:C210" si="33">+C207</f>
        <v>Repsol Norge AS</v>
      </c>
      <c r="D208" s="381" t="s">
        <v>2094</v>
      </c>
      <c r="E208" s="303" t="s">
        <v>2078</v>
      </c>
      <c r="F208" s="303" t="s">
        <v>360</v>
      </c>
      <c r="G208" s="303" t="s">
        <v>360</v>
      </c>
      <c r="H208" s="303"/>
      <c r="I208" s="303" t="s">
        <v>1332</v>
      </c>
      <c r="J208" s="254">
        <v>0</v>
      </c>
      <c r="K208" s="303"/>
      <c r="L208" s="303"/>
      <c r="M208" s="303"/>
      <c r="N208" s="303"/>
      <c r="O208" s="249"/>
      <c r="P208" s="386"/>
      <c r="Q208" s="387"/>
      <c r="R208" s="253"/>
      <c r="S208" s="253"/>
      <c r="T208" s="253"/>
      <c r="U208" s="253"/>
      <c r="V208" s="253"/>
      <c r="W208" s="253"/>
      <c r="X208" s="253"/>
      <c r="Y208" s="253"/>
      <c r="Z208" s="253"/>
      <c r="AA208" s="253"/>
      <c r="AB208" s="253"/>
      <c r="AC208" s="253"/>
      <c r="AD208" s="253"/>
      <c r="AE208" s="253"/>
      <c r="AF208" s="253"/>
      <c r="AG208" s="253"/>
    </row>
    <row r="209" spans="2:33" s="42" customFormat="1" ht="15" x14ac:dyDescent="0.4">
      <c r="B209" s="303">
        <f>VLOOKUP(C209,Companies[],3,FALSE)</f>
        <v>993787787</v>
      </c>
      <c r="C209" s="300" t="str">
        <f t="shared" si="33"/>
        <v>Repsol Norge AS</v>
      </c>
      <c r="D209" s="303" t="s">
        <v>2079</v>
      </c>
      <c r="E209" s="303" t="s">
        <v>2080</v>
      </c>
      <c r="F209" s="303" t="s">
        <v>360</v>
      </c>
      <c r="G209" s="303" t="s">
        <v>360</v>
      </c>
      <c r="H209" s="303"/>
      <c r="I209" s="303" t="s">
        <v>1332</v>
      </c>
      <c r="J209" s="254">
        <v>-51348000</v>
      </c>
      <c r="K209" s="303"/>
      <c r="L209" s="303"/>
      <c r="M209" s="303"/>
      <c r="N209" s="303"/>
      <c r="O209" s="249"/>
      <c r="P209" s="386"/>
      <c r="Q209" s="387"/>
      <c r="R209" s="253"/>
      <c r="S209" s="253"/>
      <c r="T209" s="253"/>
      <c r="U209" s="253"/>
      <c r="V209" s="253"/>
      <c r="W209" s="253"/>
      <c r="X209" s="253"/>
      <c r="Y209" s="253"/>
      <c r="Z209" s="253"/>
      <c r="AA209" s="253"/>
      <c r="AB209" s="253"/>
      <c r="AC209" s="253"/>
      <c r="AD209" s="253"/>
      <c r="AE209" s="253"/>
      <c r="AF209" s="253"/>
      <c r="AG209" s="253"/>
    </row>
    <row r="210" spans="2:33" s="42" customFormat="1" ht="15" x14ac:dyDescent="0.4">
      <c r="B210" s="303">
        <f>VLOOKUP(C210,Companies[],3,FALSE)</f>
        <v>993787787</v>
      </c>
      <c r="C210" s="300" t="str">
        <f t="shared" si="33"/>
        <v>Repsol Norge AS</v>
      </c>
      <c r="D210" s="303" t="s">
        <v>2076</v>
      </c>
      <c r="E210" s="303" t="s">
        <v>2081</v>
      </c>
      <c r="F210" s="303" t="s">
        <v>360</v>
      </c>
      <c r="G210" s="303" t="s">
        <v>360</v>
      </c>
      <c r="H210" s="303"/>
      <c r="I210" s="303" t="s">
        <v>1332</v>
      </c>
      <c r="J210" s="254">
        <v>12131000</v>
      </c>
      <c r="K210" s="303"/>
      <c r="L210" s="303"/>
      <c r="M210" s="303"/>
      <c r="N210" s="303"/>
      <c r="O210" s="249"/>
      <c r="P210" s="386"/>
      <c r="Q210" s="387"/>
      <c r="R210" s="253"/>
      <c r="S210" s="253"/>
      <c r="T210" s="253"/>
      <c r="U210" s="253"/>
      <c r="V210" s="253"/>
      <c r="W210" s="253"/>
      <c r="X210" s="253"/>
      <c r="Y210" s="253"/>
      <c r="Z210" s="253"/>
      <c r="AA210" s="253"/>
      <c r="AB210" s="253"/>
      <c r="AC210" s="253"/>
      <c r="AD210" s="253"/>
      <c r="AE210" s="253"/>
      <c r="AF210" s="253"/>
      <c r="AG210" s="253"/>
    </row>
    <row r="211" spans="2:33" s="42" customFormat="1" ht="16.5" customHeight="1" x14ac:dyDescent="0.4">
      <c r="B211" s="303">
        <f>VLOOKUP(C211,Companies[],3,FALSE)</f>
        <v>998433223</v>
      </c>
      <c r="C211" s="300" t="s">
        <v>2063</v>
      </c>
      <c r="D211" s="303" t="s">
        <v>2076</v>
      </c>
      <c r="E211" s="303" t="s">
        <v>2077</v>
      </c>
      <c r="F211" s="303" t="s">
        <v>360</v>
      </c>
      <c r="G211" s="303" t="s">
        <v>360</v>
      </c>
      <c r="H211" s="303"/>
      <c r="I211" s="303" t="s">
        <v>1332</v>
      </c>
      <c r="J211" s="254">
        <v>-78313000</v>
      </c>
      <c r="K211" s="303"/>
      <c r="L211" s="303"/>
      <c r="M211" s="303"/>
      <c r="N211" s="303"/>
      <c r="O211" s="249"/>
      <c r="P211" s="386"/>
      <c r="Q211" s="387"/>
      <c r="R211" s="253"/>
      <c r="S211" s="253"/>
      <c r="T211" s="253"/>
      <c r="U211" s="253"/>
      <c r="V211" s="253"/>
      <c r="W211" s="253"/>
      <c r="X211" s="253"/>
      <c r="Y211" s="253"/>
      <c r="Z211" s="253"/>
      <c r="AA211" s="253"/>
      <c r="AB211" s="253"/>
      <c r="AC211" s="253"/>
      <c r="AD211" s="253"/>
      <c r="AE211" s="253"/>
      <c r="AF211" s="253"/>
      <c r="AG211" s="253"/>
    </row>
    <row r="212" spans="2:33" s="42" customFormat="1" ht="15" x14ac:dyDescent="0.4">
      <c r="B212" s="303">
        <f>VLOOKUP(C212,Companies[],3,FALSE)</f>
        <v>998433223</v>
      </c>
      <c r="C212" s="300" t="str">
        <f t="shared" ref="C212:C214" si="34">+C211</f>
        <v>RN Nordic Oil AS</v>
      </c>
      <c r="D212" s="382" t="s">
        <v>2094</v>
      </c>
      <c r="E212" s="303" t="s">
        <v>2078</v>
      </c>
      <c r="F212" s="303" t="s">
        <v>360</v>
      </c>
      <c r="G212" s="303" t="s">
        <v>360</v>
      </c>
      <c r="H212" s="303"/>
      <c r="I212" s="303" t="s">
        <v>1332</v>
      </c>
      <c r="J212" s="254">
        <v>0</v>
      </c>
      <c r="K212" s="303"/>
      <c r="L212" s="303"/>
      <c r="M212" s="303"/>
      <c r="N212" s="303"/>
      <c r="O212" s="249"/>
      <c r="P212" s="386"/>
      <c r="Q212" s="387"/>
      <c r="R212" s="253"/>
      <c r="S212" s="253"/>
      <c r="T212" s="253"/>
      <c r="U212" s="253"/>
      <c r="V212" s="253"/>
      <c r="W212" s="253"/>
      <c r="X212" s="253"/>
      <c r="Y212" s="253"/>
      <c r="Z212" s="253"/>
      <c r="AA212" s="253"/>
      <c r="AB212" s="253"/>
      <c r="AC212" s="253"/>
      <c r="AD212" s="253"/>
      <c r="AE212" s="253"/>
      <c r="AF212" s="253"/>
      <c r="AG212" s="253"/>
    </row>
    <row r="213" spans="2:33" s="42" customFormat="1" ht="15" x14ac:dyDescent="0.4">
      <c r="B213" s="303">
        <f>VLOOKUP(C213,Companies[],3,FALSE)</f>
        <v>998433223</v>
      </c>
      <c r="C213" s="300" t="str">
        <f t="shared" si="34"/>
        <v>RN Nordic Oil AS</v>
      </c>
      <c r="D213" s="303" t="s">
        <v>2079</v>
      </c>
      <c r="E213" s="303" t="s">
        <v>2080</v>
      </c>
      <c r="F213" s="303" t="s">
        <v>360</v>
      </c>
      <c r="G213" s="303" t="s">
        <v>360</v>
      </c>
      <c r="H213" s="303"/>
      <c r="I213" s="303" t="s">
        <v>1332</v>
      </c>
      <c r="J213" s="254">
        <v>0</v>
      </c>
      <c r="K213" s="303"/>
      <c r="L213" s="303"/>
      <c r="M213" s="303"/>
      <c r="N213" s="303"/>
      <c r="O213" s="249"/>
      <c r="P213" s="386"/>
      <c r="Q213" s="387"/>
      <c r="R213" s="253"/>
      <c r="S213" s="253"/>
      <c r="T213" s="253"/>
      <c r="U213" s="253"/>
      <c r="V213" s="253"/>
      <c r="W213" s="253"/>
      <c r="X213" s="253"/>
      <c r="Y213" s="253"/>
      <c r="Z213" s="253"/>
      <c r="AA213" s="253"/>
      <c r="AB213" s="253"/>
      <c r="AC213" s="253"/>
      <c r="AD213" s="253"/>
      <c r="AE213" s="253"/>
      <c r="AF213" s="253"/>
      <c r="AG213" s="253"/>
    </row>
    <row r="214" spans="2:33" s="42" customFormat="1" ht="15" x14ac:dyDescent="0.4">
      <c r="B214" s="303">
        <f>VLOOKUP(C214,Companies[],3,FALSE)</f>
        <v>998433223</v>
      </c>
      <c r="C214" s="300" t="str">
        <f t="shared" si="34"/>
        <v>RN Nordic Oil AS</v>
      </c>
      <c r="D214" s="303" t="s">
        <v>2076</v>
      </c>
      <c r="E214" s="303" t="s">
        <v>2081</v>
      </c>
      <c r="F214" s="303" t="s">
        <v>360</v>
      </c>
      <c r="G214" s="303" t="s">
        <v>360</v>
      </c>
      <c r="H214" s="303"/>
      <c r="I214" s="303" t="s">
        <v>1332</v>
      </c>
      <c r="J214" s="254">
        <v>0</v>
      </c>
      <c r="K214" s="303"/>
      <c r="L214" s="303"/>
      <c r="M214" s="303"/>
      <c r="N214" s="303"/>
      <c r="O214" s="249"/>
      <c r="P214" s="386"/>
      <c r="Q214" s="387"/>
      <c r="R214" s="253"/>
      <c r="S214" s="253"/>
      <c r="T214" s="253"/>
      <c r="U214" s="253"/>
      <c r="V214" s="253"/>
      <c r="W214" s="253"/>
      <c r="X214" s="253"/>
      <c r="Y214" s="253"/>
      <c r="Z214" s="253"/>
      <c r="AA214" s="253"/>
      <c r="AB214" s="253"/>
      <c r="AC214" s="253"/>
      <c r="AD214" s="253"/>
      <c r="AE214" s="253"/>
      <c r="AF214" s="253"/>
      <c r="AG214" s="253"/>
    </row>
    <row r="215" spans="2:33" s="42" customFormat="1" ht="15" x14ac:dyDescent="0.4">
      <c r="B215" s="303">
        <f>VLOOKUP(C215,Companies[],3,FALSE)</f>
        <v>996739910</v>
      </c>
      <c r="C215" s="300" t="s">
        <v>2064</v>
      </c>
      <c r="D215" s="303" t="s">
        <v>2076</v>
      </c>
      <c r="E215" s="303" t="s">
        <v>2077</v>
      </c>
      <c r="F215" s="303" t="s">
        <v>360</v>
      </c>
      <c r="G215" s="303" t="s">
        <v>360</v>
      </c>
      <c r="H215" s="303"/>
      <c r="I215" s="303" t="s">
        <v>1332</v>
      </c>
      <c r="J215" s="254">
        <v>733927000</v>
      </c>
      <c r="K215" s="303"/>
      <c r="L215" s="303"/>
      <c r="M215" s="303"/>
      <c r="N215" s="303"/>
      <c r="O215" s="249"/>
      <c r="P215" s="386"/>
      <c r="Q215" s="387"/>
      <c r="R215" s="253"/>
      <c r="S215" s="253"/>
      <c r="T215" s="253"/>
      <c r="U215" s="253"/>
      <c r="V215" s="253"/>
      <c r="W215" s="253"/>
      <c r="X215" s="253"/>
      <c r="Y215" s="253"/>
      <c r="Z215" s="253"/>
      <c r="AA215" s="253"/>
      <c r="AB215" s="253"/>
      <c r="AC215" s="253"/>
      <c r="AD215" s="253"/>
      <c r="AE215" s="253"/>
      <c r="AF215" s="253"/>
      <c r="AG215" s="253"/>
    </row>
    <row r="216" spans="2:33" s="42" customFormat="1" ht="15" x14ac:dyDescent="0.4">
      <c r="B216" s="303">
        <f>VLOOKUP(C216,Companies[],3,FALSE)</f>
        <v>996739910</v>
      </c>
      <c r="C216" s="300" t="str">
        <f t="shared" ref="C216:C218" si="35">+C215</f>
        <v>Silex Gas Norway AS</v>
      </c>
      <c r="D216" s="383" t="s">
        <v>2094</v>
      </c>
      <c r="E216" s="303" t="s">
        <v>2078</v>
      </c>
      <c r="F216" s="303" t="s">
        <v>360</v>
      </c>
      <c r="G216" s="303" t="s">
        <v>360</v>
      </c>
      <c r="H216" s="303"/>
      <c r="I216" s="303" t="s">
        <v>1332</v>
      </c>
      <c r="J216" s="254">
        <v>0</v>
      </c>
      <c r="K216" s="303"/>
      <c r="L216" s="303"/>
      <c r="M216" s="303"/>
      <c r="N216" s="303"/>
      <c r="O216" s="249"/>
      <c r="P216" s="386"/>
      <c r="Q216" s="387"/>
      <c r="R216" s="253"/>
      <c r="S216" s="253"/>
      <c r="T216" s="253"/>
      <c r="U216" s="253"/>
      <c r="V216" s="253"/>
      <c r="W216" s="253"/>
      <c r="X216" s="253"/>
      <c r="Y216" s="253"/>
      <c r="Z216" s="253"/>
      <c r="AA216" s="253"/>
      <c r="AB216" s="253"/>
      <c r="AC216" s="253"/>
      <c r="AD216" s="253"/>
      <c r="AE216" s="253"/>
      <c r="AF216" s="253"/>
      <c r="AG216" s="253"/>
    </row>
    <row r="217" spans="2:33" s="42" customFormat="1" ht="15.75" customHeight="1" x14ac:dyDescent="0.4">
      <c r="B217" s="303">
        <f>VLOOKUP(C217,Companies[],3,FALSE)</f>
        <v>996739910</v>
      </c>
      <c r="C217" s="300" t="str">
        <f t="shared" si="35"/>
        <v>Silex Gas Norway AS</v>
      </c>
      <c r="D217" s="303" t="s">
        <v>2079</v>
      </c>
      <c r="E217" s="303" t="s">
        <v>2080</v>
      </c>
      <c r="F217" s="303" t="s">
        <v>360</v>
      </c>
      <c r="G217" s="303" t="s">
        <v>360</v>
      </c>
      <c r="H217" s="303"/>
      <c r="I217" s="303" t="s">
        <v>1332</v>
      </c>
      <c r="J217" s="254">
        <v>0</v>
      </c>
      <c r="K217" s="303"/>
      <c r="L217" s="303"/>
      <c r="M217" s="303"/>
      <c r="N217" s="303"/>
      <c r="O217" s="249"/>
      <c r="P217" s="386"/>
      <c r="Q217" s="387"/>
      <c r="R217" s="253"/>
      <c r="S217" s="253"/>
      <c r="T217" s="253"/>
      <c r="U217" s="253"/>
      <c r="V217" s="253"/>
      <c r="W217" s="253"/>
      <c r="X217" s="253"/>
      <c r="Y217" s="253"/>
      <c r="Z217" s="253"/>
      <c r="AA217" s="253"/>
      <c r="AB217" s="253"/>
      <c r="AC217" s="253"/>
      <c r="AD217" s="253"/>
      <c r="AE217" s="253"/>
      <c r="AF217" s="253"/>
      <c r="AG217" s="253"/>
    </row>
    <row r="218" spans="2:33" s="42" customFormat="1" ht="15" x14ac:dyDescent="0.4">
      <c r="B218" s="303">
        <f>VLOOKUP(C218,Companies[],3,FALSE)</f>
        <v>996739910</v>
      </c>
      <c r="C218" s="300" t="str">
        <f t="shared" si="35"/>
        <v>Silex Gas Norway AS</v>
      </c>
      <c r="D218" s="303" t="s">
        <v>2076</v>
      </c>
      <c r="E218" s="303" t="s">
        <v>2081</v>
      </c>
      <c r="F218" s="303" t="s">
        <v>360</v>
      </c>
      <c r="G218" s="303" t="s">
        <v>360</v>
      </c>
      <c r="H218" s="303"/>
      <c r="I218" s="303" t="s">
        <v>1332</v>
      </c>
      <c r="J218" s="254">
        <v>0</v>
      </c>
      <c r="K218" s="303"/>
      <c r="L218" s="303"/>
      <c r="M218" s="303"/>
      <c r="N218" s="303"/>
      <c r="O218" s="249"/>
      <c r="P218" s="386"/>
      <c r="Q218" s="387"/>
      <c r="R218" s="253"/>
      <c r="S218" s="253"/>
      <c r="T218" s="253"/>
      <c r="U218" s="253"/>
      <c r="V218" s="253"/>
      <c r="W218" s="253"/>
      <c r="X218" s="253"/>
      <c r="Y218" s="253"/>
      <c r="Z218" s="253"/>
      <c r="AA218" s="253"/>
      <c r="AB218" s="253"/>
      <c r="AC218" s="253"/>
      <c r="AD218" s="253"/>
      <c r="AE218" s="253"/>
      <c r="AF218" s="253"/>
      <c r="AG218" s="253"/>
    </row>
    <row r="219" spans="2:33" ht="15" x14ac:dyDescent="0.4">
      <c r="B219" s="303">
        <f>VLOOKUP(C219,Companies[],3,FALSE)</f>
        <v>989795767</v>
      </c>
      <c r="C219" s="300" t="s">
        <v>2065</v>
      </c>
      <c r="D219" s="303" t="s">
        <v>2076</v>
      </c>
      <c r="E219" s="303" t="s">
        <v>2077</v>
      </c>
      <c r="F219" s="303" t="s">
        <v>360</v>
      </c>
      <c r="G219" s="303" t="s">
        <v>360</v>
      </c>
      <c r="H219" s="303"/>
      <c r="I219" s="303" t="s">
        <v>1332</v>
      </c>
      <c r="J219" s="254">
        <v>-32904000</v>
      </c>
      <c r="K219" s="303"/>
      <c r="L219" s="303"/>
      <c r="M219" s="303"/>
      <c r="N219" s="303"/>
      <c r="P219" s="386"/>
      <c r="Q219" s="387"/>
    </row>
    <row r="220" spans="2:33" ht="15" x14ac:dyDescent="0.4">
      <c r="B220" s="303">
        <f>VLOOKUP(C220,Companies[],3,FALSE)</f>
        <v>989795767</v>
      </c>
      <c r="C220" s="300" t="str">
        <f t="shared" ref="C220:C222" si="36">+C219</f>
        <v>Skagen44 AS</v>
      </c>
      <c r="D220" s="384" t="s">
        <v>2094</v>
      </c>
      <c r="E220" s="303" t="s">
        <v>2078</v>
      </c>
      <c r="F220" s="303" t="s">
        <v>360</v>
      </c>
      <c r="G220" s="303" t="s">
        <v>360</v>
      </c>
      <c r="H220" s="303"/>
      <c r="I220" s="303" t="s">
        <v>1332</v>
      </c>
      <c r="J220" s="254">
        <v>0</v>
      </c>
      <c r="K220" s="303"/>
      <c r="L220" s="303"/>
      <c r="M220" s="303"/>
      <c r="N220" s="303"/>
      <c r="P220" s="386"/>
      <c r="Q220" s="387"/>
    </row>
    <row r="221" spans="2:33" ht="15" x14ac:dyDescent="0.4">
      <c r="B221" s="303">
        <f>VLOOKUP(C221,Companies[],3,FALSE)</f>
        <v>989795767</v>
      </c>
      <c r="C221" s="300" t="str">
        <f t="shared" si="36"/>
        <v>Skagen44 AS</v>
      </c>
      <c r="D221" s="303" t="s">
        <v>2079</v>
      </c>
      <c r="E221" s="303" t="s">
        <v>2080</v>
      </c>
      <c r="F221" s="303" t="s">
        <v>360</v>
      </c>
      <c r="G221" s="303" t="s">
        <v>360</v>
      </c>
      <c r="H221" s="303"/>
      <c r="I221" s="303" t="s">
        <v>1332</v>
      </c>
      <c r="J221" s="254">
        <v>0</v>
      </c>
      <c r="K221" s="303"/>
      <c r="L221" s="303"/>
      <c r="M221" s="303"/>
      <c r="N221" s="303"/>
      <c r="O221" s="226"/>
      <c r="P221" s="386"/>
      <c r="Q221" s="387"/>
    </row>
    <row r="222" spans="2:33" ht="15" x14ac:dyDescent="0.4">
      <c r="B222" s="303">
        <f>VLOOKUP(C222,Companies[],3,FALSE)</f>
        <v>989795767</v>
      </c>
      <c r="C222" s="300" t="str">
        <f t="shared" si="36"/>
        <v>Skagen44 AS</v>
      </c>
      <c r="D222" s="303" t="s">
        <v>2076</v>
      </c>
      <c r="E222" s="303" t="s">
        <v>2081</v>
      </c>
      <c r="F222" s="303" t="s">
        <v>360</v>
      </c>
      <c r="G222" s="303" t="s">
        <v>360</v>
      </c>
      <c r="H222" s="303"/>
      <c r="I222" s="303" t="s">
        <v>1332</v>
      </c>
      <c r="J222" s="254">
        <v>0</v>
      </c>
      <c r="K222" s="303"/>
      <c r="L222" s="303"/>
      <c r="M222" s="303"/>
      <c r="N222" s="303"/>
      <c r="O222" s="226"/>
      <c r="P222" s="386"/>
      <c r="Q222" s="387"/>
    </row>
    <row r="223" spans="2:33" ht="15" x14ac:dyDescent="0.4">
      <c r="B223" s="303">
        <f>VLOOKUP(C223,Companies[],3,FALSE)</f>
        <v>996888177</v>
      </c>
      <c r="C223" s="300" t="s">
        <v>2066</v>
      </c>
      <c r="D223" s="303" t="s">
        <v>2076</v>
      </c>
      <c r="E223" s="303" t="s">
        <v>2077</v>
      </c>
      <c r="F223" s="303" t="s">
        <v>360</v>
      </c>
      <c r="G223" s="303" t="s">
        <v>360</v>
      </c>
      <c r="H223" s="303"/>
      <c r="I223" s="303" t="s">
        <v>1332</v>
      </c>
      <c r="J223" s="254">
        <v>2838498000</v>
      </c>
      <c r="K223" s="303"/>
      <c r="L223" s="303"/>
      <c r="M223" s="303"/>
      <c r="N223" s="303"/>
      <c r="P223" s="386"/>
      <c r="Q223" s="387"/>
    </row>
    <row r="224" spans="2:33" ht="15" x14ac:dyDescent="0.4">
      <c r="B224" s="303">
        <f>VLOOKUP(C224,Companies[],3,FALSE)</f>
        <v>996888177</v>
      </c>
      <c r="C224" s="300" t="str">
        <f t="shared" ref="C224:C226" si="37">+C223</f>
        <v>Solveig Gas Norway AS</v>
      </c>
      <c r="D224" s="385" t="s">
        <v>2094</v>
      </c>
      <c r="E224" s="303" t="s">
        <v>2078</v>
      </c>
      <c r="F224" s="303" t="s">
        <v>360</v>
      </c>
      <c r="G224" s="303" t="s">
        <v>360</v>
      </c>
      <c r="H224" s="303"/>
      <c r="I224" s="303" t="s">
        <v>1332</v>
      </c>
      <c r="J224" s="254">
        <v>0</v>
      </c>
      <c r="K224" s="303"/>
      <c r="L224" s="303"/>
      <c r="M224" s="303"/>
      <c r="N224" s="303"/>
      <c r="O224" s="226"/>
      <c r="P224" s="386"/>
      <c r="Q224" s="387"/>
    </row>
    <row r="225" spans="2:17" ht="15" x14ac:dyDescent="0.4">
      <c r="B225" s="303">
        <f>VLOOKUP(C225,Companies[],3,FALSE)</f>
        <v>996888177</v>
      </c>
      <c r="C225" s="300" t="str">
        <f t="shared" si="37"/>
        <v>Solveig Gas Norway AS</v>
      </c>
      <c r="D225" s="303" t="s">
        <v>2079</v>
      </c>
      <c r="E225" s="303" t="s">
        <v>2080</v>
      </c>
      <c r="F225" s="303" t="s">
        <v>360</v>
      </c>
      <c r="G225" s="303" t="s">
        <v>360</v>
      </c>
      <c r="H225" s="303"/>
      <c r="I225" s="303" t="s">
        <v>1332</v>
      </c>
      <c r="J225" s="254">
        <v>0</v>
      </c>
      <c r="K225" s="303"/>
      <c r="L225" s="303"/>
      <c r="M225" s="303"/>
      <c r="N225" s="303"/>
      <c r="P225" s="386"/>
      <c r="Q225" s="387"/>
    </row>
    <row r="226" spans="2:17" ht="15" x14ac:dyDescent="0.4">
      <c r="B226" s="303">
        <f>VLOOKUP(C226,Companies[],3,FALSE)</f>
        <v>996888177</v>
      </c>
      <c r="C226" s="300" t="str">
        <f t="shared" si="37"/>
        <v>Solveig Gas Norway AS</v>
      </c>
      <c r="D226" s="303" t="s">
        <v>2076</v>
      </c>
      <c r="E226" s="303" t="s">
        <v>2081</v>
      </c>
      <c r="F226" s="303" t="s">
        <v>360</v>
      </c>
      <c r="G226" s="303" t="s">
        <v>360</v>
      </c>
      <c r="H226" s="303"/>
      <c r="I226" s="303" t="s">
        <v>1332</v>
      </c>
      <c r="J226" s="254">
        <v>0</v>
      </c>
      <c r="K226" s="303"/>
      <c r="L226" s="303"/>
      <c r="M226" s="303"/>
      <c r="N226" s="303"/>
      <c r="P226" s="386"/>
      <c r="Q226" s="387"/>
    </row>
    <row r="227" spans="2:17" ht="15" x14ac:dyDescent="0.4">
      <c r="B227" s="303">
        <f>VLOOKUP(C227,Companies[],3,FALSE)</f>
        <v>989726242</v>
      </c>
      <c r="C227" s="300" t="s">
        <v>2067</v>
      </c>
      <c r="D227" s="303" t="s">
        <v>2076</v>
      </c>
      <c r="E227" s="303" t="s">
        <v>2077</v>
      </c>
      <c r="F227" s="303" t="s">
        <v>360</v>
      </c>
      <c r="G227" s="303" t="s">
        <v>360</v>
      </c>
      <c r="H227" s="303"/>
      <c r="I227" s="303" t="s">
        <v>1332</v>
      </c>
      <c r="J227" s="254">
        <v>1052532000</v>
      </c>
      <c r="K227" s="303"/>
      <c r="L227" s="303"/>
      <c r="M227" s="303"/>
      <c r="N227" s="303"/>
      <c r="P227" s="386"/>
      <c r="Q227" s="387"/>
    </row>
    <row r="228" spans="2:17" ht="15" x14ac:dyDescent="0.4">
      <c r="B228" s="303">
        <f>VLOOKUP(C228,Companies[],3,FALSE)</f>
        <v>989726242</v>
      </c>
      <c r="C228" s="300" t="str">
        <f t="shared" ref="C228:C230" si="38">+C227</f>
        <v>Spirit Energy</v>
      </c>
      <c r="D228" s="387" t="s">
        <v>2094</v>
      </c>
      <c r="E228" s="303" t="s">
        <v>2078</v>
      </c>
      <c r="F228" s="303" t="s">
        <v>360</v>
      </c>
      <c r="G228" s="303" t="s">
        <v>360</v>
      </c>
      <c r="H228" s="303"/>
      <c r="I228" s="303" t="s">
        <v>1332</v>
      </c>
      <c r="J228" s="254">
        <v>0</v>
      </c>
      <c r="K228" s="303"/>
      <c r="L228" s="303"/>
      <c r="M228" s="303"/>
      <c r="N228" s="303"/>
      <c r="P228" s="386"/>
      <c r="Q228" s="387"/>
    </row>
    <row r="229" spans="2:17" ht="15" x14ac:dyDescent="0.4">
      <c r="B229" s="303">
        <f>VLOOKUP(C229,Companies[],3,FALSE)</f>
        <v>989726242</v>
      </c>
      <c r="C229" s="300" t="str">
        <f t="shared" si="38"/>
        <v>Spirit Energy</v>
      </c>
      <c r="D229" s="303" t="s">
        <v>2079</v>
      </c>
      <c r="E229" s="303" t="s">
        <v>2080</v>
      </c>
      <c r="F229" s="303" t="s">
        <v>360</v>
      </c>
      <c r="G229" s="303" t="s">
        <v>360</v>
      </c>
      <c r="H229" s="303"/>
      <c r="I229" s="303" t="s">
        <v>1332</v>
      </c>
      <c r="J229" s="254">
        <v>40847000</v>
      </c>
      <c r="K229" s="303"/>
      <c r="L229" s="303"/>
      <c r="M229" s="303"/>
      <c r="N229" s="303"/>
      <c r="P229" s="386"/>
      <c r="Q229" s="387"/>
    </row>
    <row r="230" spans="2:17" ht="15" x14ac:dyDescent="0.4">
      <c r="B230" s="303">
        <f>VLOOKUP(C230,Companies[],3,FALSE)</f>
        <v>989726242</v>
      </c>
      <c r="C230" s="300" t="str">
        <f t="shared" si="38"/>
        <v>Spirit Energy</v>
      </c>
      <c r="D230" s="303" t="s">
        <v>2076</v>
      </c>
      <c r="E230" s="303" t="s">
        <v>2081</v>
      </c>
      <c r="F230" s="303" t="s">
        <v>360</v>
      </c>
      <c r="G230" s="303" t="s">
        <v>360</v>
      </c>
      <c r="H230" s="303"/>
      <c r="I230" s="303" t="s">
        <v>1332</v>
      </c>
      <c r="J230" s="254">
        <v>0</v>
      </c>
      <c r="K230" s="303"/>
      <c r="L230" s="303"/>
      <c r="M230" s="303"/>
      <c r="N230" s="303"/>
      <c r="P230" s="386"/>
      <c r="Q230" s="387"/>
    </row>
    <row r="231" spans="2:17" ht="15" x14ac:dyDescent="0.4">
      <c r="B231" s="303">
        <f>VLOOKUP(C231,Companies[],3,FALSE)</f>
        <v>989362100</v>
      </c>
      <c r="C231" s="300" t="s">
        <v>2068</v>
      </c>
      <c r="D231" s="303" t="s">
        <v>2076</v>
      </c>
      <c r="E231" s="303" t="s">
        <v>2077</v>
      </c>
      <c r="F231" s="303" t="s">
        <v>360</v>
      </c>
      <c r="G231" s="303" t="s">
        <v>360</v>
      </c>
      <c r="H231" s="303"/>
      <c r="I231" s="303" t="s">
        <v>1332</v>
      </c>
      <c r="J231" s="254">
        <v>-195953000</v>
      </c>
      <c r="K231" s="303"/>
      <c r="L231" s="303"/>
      <c r="M231" s="303"/>
      <c r="N231" s="303"/>
      <c r="P231" s="386"/>
      <c r="Q231" s="387"/>
    </row>
    <row r="232" spans="2:17" ht="15" x14ac:dyDescent="0.4">
      <c r="B232" s="303">
        <f>VLOOKUP(C232,Companies[],3,FALSE)</f>
        <v>989362100</v>
      </c>
      <c r="C232" s="300" t="str">
        <f t="shared" ref="C232:C234" si="39">+C231</f>
        <v>Suncor Energy Norge AS</v>
      </c>
      <c r="D232" s="332" t="s">
        <v>2094</v>
      </c>
      <c r="E232" s="303" t="s">
        <v>2078</v>
      </c>
      <c r="F232" s="303" t="s">
        <v>360</v>
      </c>
      <c r="G232" s="303" t="s">
        <v>360</v>
      </c>
      <c r="H232" s="303"/>
      <c r="I232" s="303" t="s">
        <v>1332</v>
      </c>
      <c r="J232" s="254">
        <v>0</v>
      </c>
      <c r="K232" s="303"/>
      <c r="L232" s="303"/>
      <c r="M232" s="303"/>
      <c r="N232" s="303"/>
      <c r="P232" s="386"/>
      <c r="Q232" s="387"/>
    </row>
    <row r="233" spans="2:17" ht="15" x14ac:dyDescent="0.4">
      <c r="B233" s="303">
        <f>VLOOKUP(C233,Companies[],3,FALSE)</f>
        <v>989362100</v>
      </c>
      <c r="C233" s="300" t="str">
        <f t="shared" si="39"/>
        <v>Suncor Energy Norge AS</v>
      </c>
      <c r="D233" s="303" t="s">
        <v>2079</v>
      </c>
      <c r="E233" s="303" t="s">
        <v>2080</v>
      </c>
      <c r="F233" s="303" t="s">
        <v>360</v>
      </c>
      <c r="G233" s="303" t="s">
        <v>360</v>
      </c>
      <c r="H233" s="303"/>
      <c r="I233" s="303" t="s">
        <v>1332</v>
      </c>
      <c r="J233" s="254">
        <v>9027000</v>
      </c>
      <c r="K233" s="303"/>
      <c r="L233" s="303"/>
      <c r="M233" s="303"/>
      <c r="N233" s="303"/>
      <c r="P233" s="386"/>
      <c r="Q233" s="387"/>
    </row>
    <row r="234" spans="2:17" ht="15" x14ac:dyDescent="0.4">
      <c r="B234" s="303">
        <f>VLOOKUP(C234,Companies[],3,FALSE)</f>
        <v>989362100</v>
      </c>
      <c r="C234" s="300" t="str">
        <f t="shared" si="39"/>
        <v>Suncor Energy Norge AS</v>
      </c>
      <c r="D234" s="303" t="s">
        <v>2076</v>
      </c>
      <c r="E234" s="303" t="s">
        <v>2081</v>
      </c>
      <c r="F234" s="303" t="s">
        <v>360</v>
      </c>
      <c r="G234" s="303" t="s">
        <v>360</v>
      </c>
      <c r="H234" s="303"/>
      <c r="I234" s="303" t="s">
        <v>1332</v>
      </c>
      <c r="J234" s="254">
        <v>0</v>
      </c>
      <c r="K234" s="303"/>
      <c r="L234" s="303"/>
      <c r="M234" s="303"/>
      <c r="N234" s="303"/>
      <c r="P234" s="386"/>
      <c r="Q234" s="387"/>
    </row>
    <row r="235" spans="2:17" ht="15" x14ac:dyDescent="0.4">
      <c r="B235" s="303">
        <f>VLOOKUP(C235,Companies[],3,FALSE)</f>
        <v>927066440</v>
      </c>
      <c r="C235" s="300" t="s">
        <v>2069</v>
      </c>
      <c r="D235" s="303" t="s">
        <v>2076</v>
      </c>
      <c r="E235" s="303" t="s">
        <v>2077</v>
      </c>
      <c r="F235" s="303" t="s">
        <v>360</v>
      </c>
      <c r="G235" s="303" t="s">
        <v>360</v>
      </c>
      <c r="H235" s="303"/>
      <c r="I235" s="303" t="s">
        <v>1332</v>
      </c>
      <c r="J235" s="254">
        <v>4692537000</v>
      </c>
      <c r="K235" s="303"/>
      <c r="L235" s="303"/>
      <c r="M235" s="303"/>
      <c r="N235" s="303"/>
      <c r="P235" s="386"/>
      <c r="Q235" s="387"/>
    </row>
    <row r="236" spans="2:17" ht="15" x14ac:dyDescent="0.4">
      <c r="B236" s="303">
        <f>VLOOKUP(C236,Companies[],3,FALSE)</f>
        <v>927066440</v>
      </c>
      <c r="C236" s="300" t="str">
        <f t="shared" ref="C236:C238" si="40">+C235</f>
        <v>Total E&amp;P Norge AS</v>
      </c>
      <c r="D236" s="331" t="s">
        <v>2094</v>
      </c>
      <c r="E236" s="303" t="s">
        <v>2078</v>
      </c>
      <c r="F236" s="303" t="s">
        <v>360</v>
      </c>
      <c r="G236" s="303" t="s">
        <v>360</v>
      </c>
      <c r="H236" s="303"/>
      <c r="I236" s="303" t="s">
        <v>1332</v>
      </c>
      <c r="J236" s="254">
        <v>0</v>
      </c>
      <c r="K236" s="303"/>
      <c r="L236" s="303"/>
      <c r="M236" s="303"/>
      <c r="N236" s="303"/>
      <c r="P236" s="386"/>
      <c r="Q236" s="387"/>
    </row>
    <row r="237" spans="2:17" ht="15" x14ac:dyDescent="0.4">
      <c r="B237" s="303">
        <f>VLOOKUP(C237,Companies[],3,FALSE)</f>
        <v>927066440</v>
      </c>
      <c r="C237" s="300" t="str">
        <f t="shared" si="40"/>
        <v>Total E&amp;P Norge AS</v>
      </c>
      <c r="D237" s="303" t="s">
        <v>2079</v>
      </c>
      <c r="E237" s="303" t="s">
        <v>2080</v>
      </c>
      <c r="F237" s="303" t="s">
        <v>360</v>
      </c>
      <c r="G237" s="303" t="s">
        <v>360</v>
      </c>
      <c r="H237" s="303"/>
      <c r="I237" s="303" t="s">
        <v>1332</v>
      </c>
      <c r="J237" s="254">
        <v>226391000</v>
      </c>
      <c r="K237" s="303"/>
      <c r="L237" s="303"/>
      <c r="M237" s="303"/>
      <c r="N237" s="303"/>
      <c r="P237" s="386"/>
      <c r="Q237" s="387"/>
    </row>
    <row r="238" spans="2:17" ht="15" x14ac:dyDescent="0.4">
      <c r="B238" s="303">
        <f>VLOOKUP(C238,Companies[],3,FALSE)</f>
        <v>927066440</v>
      </c>
      <c r="C238" s="300" t="str">
        <f t="shared" si="40"/>
        <v>Total E&amp;P Norge AS</v>
      </c>
      <c r="D238" s="303" t="s">
        <v>2076</v>
      </c>
      <c r="E238" s="303" t="s">
        <v>2081</v>
      </c>
      <c r="F238" s="303" t="s">
        <v>360</v>
      </c>
      <c r="G238" s="303" t="s">
        <v>360</v>
      </c>
      <c r="H238" s="303"/>
      <c r="I238" s="303" t="s">
        <v>1332</v>
      </c>
      <c r="J238" s="254">
        <v>0</v>
      </c>
      <c r="K238" s="303"/>
      <c r="L238" s="303"/>
      <c r="M238" s="303"/>
      <c r="N238" s="303"/>
      <c r="P238" s="386"/>
      <c r="Q238" s="387"/>
    </row>
    <row r="239" spans="2:17" ht="15" x14ac:dyDescent="0.4">
      <c r="B239" s="303">
        <f>VLOOKUP(C239,Companies[],3,FALSE)</f>
        <v>991870830</v>
      </c>
      <c r="C239" s="300" t="s">
        <v>2070</v>
      </c>
      <c r="D239" s="303" t="s">
        <v>2076</v>
      </c>
      <c r="E239" s="303" t="s">
        <v>2077</v>
      </c>
      <c r="F239" s="303" t="s">
        <v>360</v>
      </c>
      <c r="G239" s="303" t="s">
        <v>360</v>
      </c>
      <c r="H239" s="303"/>
      <c r="I239" s="303" t="s">
        <v>1332</v>
      </c>
      <c r="J239" s="254">
        <v>-11158000</v>
      </c>
      <c r="K239" s="303"/>
      <c r="L239" s="303"/>
      <c r="M239" s="303"/>
      <c r="N239" s="303"/>
      <c r="P239" s="386"/>
      <c r="Q239" s="387"/>
    </row>
    <row r="240" spans="2:17" ht="15" x14ac:dyDescent="0.4">
      <c r="B240" s="303">
        <f>VLOOKUP(C240,Companies[],3,FALSE)</f>
        <v>991870830</v>
      </c>
      <c r="C240" s="300" t="str">
        <f t="shared" ref="C240:C242" si="41">+C239</f>
        <v>Tullow Oil Norge AS</v>
      </c>
      <c r="D240" s="330" t="s">
        <v>2094</v>
      </c>
      <c r="E240" s="303" t="s">
        <v>2078</v>
      </c>
      <c r="F240" s="303" t="s">
        <v>360</v>
      </c>
      <c r="G240" s="303" t="s">
        <v>360</v>
      </c>
      <c r="H240" s="303"/>
      <c r="I240" s="303" t="s">
        <v>1332</v>
      </c>
      <c r="J240" s="254">
        <v>0</v>
      </c>
      <c r="K240" s="303"/>
      <c r="L240" s="303"/>
      <c r="M240" s="303"/>
      <c r="N240" s="303"/>
      <c r="P240" s="386"/>
      <c r="Q240" s="387"/>
    </row>
    <row r="241" spans="2:17" ht="15" x14ac:dyDescent="0.4">
      <c r="B241" s="303">
        <f>VLOOKUP(C241,Companies[],3,FALSE)</f>
        <v>991870830</v>
      </c>
      <c r="C241" s="300" t="str">
        <f t="shared" si="41"/>
        <v>Tullow Oil Norge AS</v>
      </c>
      <c r="D241" s="303" t="s">
        <v>2079</v>
      </c>
      <c r="E241" s="303" t="s">
        <v>2080</v>
      </c>
      <c r="F241" s="303" t="s">
        <v>360</v>
      </c>
      <c r="G241" s="303" t="s">
        <v>360</v>
      </c>
      <c r="H241" s="303"/>
      <c r="I241" s="303" t="s">
        <v>1332</v>
      </c>
      <c r="J241" s="254">
        <v>0</v>
      </c>
      <c r="K241" s="303"/>
      <c r="L241" s="303"/>
      <c r="M241" s="303"/>
      <c r="N241" s="303"/>
      <c r="P241" s="386"/>
      <c r="Q241" s="387"/>
    </row>
    <row r="242" spans="2:17" ht="15" x14ac:dyDescent="0.4">
      <c r="B242" s="303">
        <f>VLOOKUP(C242,Companies[],3,FALSE)</f>
        <v>991870830</v>
      </c>
      <c r="C242" s="300" t="str">
        <f t="shared" si="41"/>
        <v>Tullow Oil Norge AS</v>
      </c>
      <c r="D242" s="303" t="s">
        <v>2076</v>
      </c>
      <c r="E242" s="303" t="s">
        <v>2081</v>
      </c>
      <c r="F242" s="303" t="s">
        <v>360</v>
      </c>
      <c r="G242" s="303" t="s">
        <v>360</v>
      </c>
      <c r="H242" s="303"/>
      <c r="I242" s="303" t="s">
        <v>1332</v>
      </c>
      <c r="J242" s="254">
        <v>0</v>
      </c>
      <c r="K242" s="303"/>
      <c r="L242" s="303"/>
      <c r="M242" s="303"/>
      <c r="N242" s="303"/>
      <c r="P242" s="386"/>
      <c r="Q242" s="387"/>
    </row>
    <row r="243" spans="2:17" ht="15" x14ac:dyDescent="0.4">
      <c r="B243" s="303">
        <f>VLOOKUP(C243,Companies[],3,FALSE)</f>
        <v>917014876</v>
      </c>
      <c r="C243" s="300" t="s">
        <v>2071</v>
      </c>
      <c r="D243" s="303" t="s">
        <v>2076</v>
      </c>
      <c r="E243" s="303" t="s">
        <v>2077</v>
      </c>
      <c r="F243" s="303" t="s">
        <v>360</v>
      </c>
      <c r="G243" s="303" t="s">
        <v>360</v>
      </c>
      <c r="H243" s="303"/>
      <c r="I243" s="303" t="s">
        <v>1332</v>
      </c>
      <c r="J243" s="254">
        <v>-30781000</v>
      </c>
      <c r="K243" s="303"/>
      <c r="L243" s="303"/>
      <c r="M243" s="303"/>
      <c r="N243" s="303"/>
      <c r="P243" s="386"/>
      <c r="Q243" s="387"/>
    </row>
    <row r="244" spans="2:17" ht="15" x14ac:dyDescent="0.4">
      <c r="B244" s="303">
        <f>VLOOKUP(C244,Companies[],3,FALSE)</f>
        <v>917014876</v>
      </c>
      <c r="C244" s="300" t="str">
        <f t="shared" ref="C244:C246" si="42">+C243</f>
        <v>Tyr Exploration AS</v>
      </c>
      <c r="D244" s="329" t="s">
        <v>2094</v>
      </c>
      <c r="E244" s="303" t="s">
        <v>2078</v>
      </c>
      <c r="F244" s="303" t="s">
        <v>360</v>
      </c>
      <c r="G244" s="303" t="s">
        <v>360</v>
      </c>
      <c r="H244" s="303"/>
      <c r="I244" s="303" t="s">
        <v>1332</v>
      </c>
      <c r="J244" s="254">
        <v>0</v>
      </c>
      <c r="K244" s="303"/>
      <c r="L244" s="303"/>
      <c r="M244" s="303"/>
      <c r="N244" s="303"/>
      <c r="P244" s="386"/>
      <c r="Q244" s="387"/>
    </row>
    <row r="245" spans="2:17" ht="15" x14ac:dyDescent="0.4">
      <c r="B245" s="303">
        <f>VLOOKUP(C245,Companies[],3,FALSE)</f>
        <v>917014876</v>
      </c>
      <c r="C245" s="300" t="str">
        <f t="shared" si="42"/>
        <v>Tyr Exploration AS</v>
      </c>
      <c r="D245" s="303" t="s">
        <v>2079</v>
      </c>
      <c r="E245" s="303" t="s">
        <v>2080</v>
      </c>
      <c r="F245" s="303" t="s">
        <v>360</v>
      </c>
      <c r="G245" s="303" t="s">
        <v>360</v>
      </c>
      <c r="H245" s="303"/>
      <c r="I245" s="303" t="s">
        <v>1332</v>
      </c>
      <c r="J245" s="254">
        <v>0</v>
      </c>
      <c r="K245" s="303"/>
      <c r="L245" s="303"/>
      <c r="M245" s="303"/>
      <c r="N245" s="303"/>
      <c r="P245" s="386"/>
      <c r="Q245" s="387"/>
    </row>
    <row r="246" spans="2:17" ht="15" x14ac:dyDescent="0.4">
      <c r="B246" s="303">
        <f>VLOOKUP(C246,Companies[],3,FALSE)</f>
        <v>917014876</v>
      </c>
      <c r="C246" s="300" t="str">
        <f t="shared" si="42"/>
        <v>Tyr Exploration AS</v>
      </c>
      <c r="D246" s="303" t="s">
        <v>2076</v>
      </c>
      <c r="E246" s="303" t="s">
        <v>2081</v>
      </c>
      <c r="F246" s="303" t="s">
        <v>360</v>
      </c>
      <c r="G246" s="303" t="s">
        <v>360</v>
      </c>
      <c r="H246" s="303"/>
      <c r="I246" s="303" t="s">
        <v>1332</v>
      </c>
      <c r="J246" s="254">
        <v>0</v>
      </c>
      <c r="K246" s="303"/>
      <c r="L246" s="303"/>
      <c r="M246" s="303"/>
      <c r="N246" s="303"/>
      <c r="P246" s="386"/>
      <c r="Q246" s="387"/>
    </row>
    <row r="247" spans="2:17" ht="15" x14ac:dyDescent="0.4">
      <c r="B247" s="303">
        <f>VLOOKUP(C247,Companies[],3,FALSE)</f>
        <v>934651758</v>
      </c>
      <c r="C247" s="300" t="s">
        <v>2072</v>
      </c>
      <c r="D247" s="303" t="s">
        <v>2076</v>
      </c>
      <c r="E247" s="303" t="s">
        <v>2077</v>
      </c>
      <c r="F247" s="303" t="s">
        <v>360</v>
      </c>
      <c r="G247" s="303" t="s">
        <v>360</v>
      </c>
      <c r="H247" s="303"/>
      <c r="I247" s="303" t="s">
        <v>1332</v>
      </c>
      <c r="J247" s="254">
        <v>0</v>
      </c>
      <c r="K247" s="303"/>
      <c r="L247" s="303"/>
      <c r="M247" s="303"/>
      <c r="N247" s="303"/>
      <c r="P247" s="386"/>
      <c r="Q247" s="387"/>
    </row>
    <row r="248" spans="2:17" ht="15" x14ac:dyDescent="0.4">
      <c r="B248" s="303">
        <f>VLOOKUP(C248,Companies[],3,FALSE)</f>
        <v>934651758</v>
      </c>
      <c r="C248" s="300" t="str">
        <f t="shared" ref="C248:C250" si="43">+C247</f>
        <v>VNG Norge AS</v>
      </c>
      <c r="D248" s="328" t="s">
        <v>2094</v>
      </c>
      <c r="E248" s="303" t="s">
        <v>2078</v>
      </c>
      <c r="F248" s="303" t="s">
        <v>360</v>
      </c>
      <c r="G248" s="303" t="s">
        <v>360</v>
      </c>
      <c r="H248" s="303"/>
      <c r="I248" s="303" t="s">
        <v>1332</v>
      </c>
      <c r="J248" s="254">
        <v>0</v>
      </c>
      <c r="K248" s="303"/>
      <c r="L248" s="303"/>
      <c r="M248" s="303"/>
      <c r="N248" s="303"/>
      <c r="P248" s="386"/>
      <c r="Q248" s="387"/>
    </row>
    <row r="249" spans="2:17" ht="15" x14ac:dyDescent="0.4">
      <c r="B249" s="303">
        <f>VLOOKUP(C249,Companies[],3,FALSE)</f>
        <v>934651758</v>
      </c>
      <c r="C249" s="300" t="str">
        <f t="shared" si="43"/>
        <v>VNG Norge AS</v>
      </c>
      <c r="D249" s="303" t="s">
        <v>2079</v>
      </c>
      <c r="E249" s="303" t="s">
        <v>2080</v>
      </c>
      <c r="F249" s="303" t="s">
        <v>360</v>
      </c>
      <c r="G249" s="303" t="s">
        <v>360</v>
      </c>
      <c r="H249" s="303"/>
      <c r="I249" s="303" t="s">
        <v>1332</v>
      </c>
      <c r="J249" s="254">
        <v>-1517000</v>
      </c>
      <c r="K249" s="303"/>
      <c r="L249" s="303"/>
      <c r="M249" s="303"/>
      <c r="N249" s="303"/>
      <c r="P249" s="386"/>
      <c r="Q249" s="387"/>
    </row>
    <row r="250" spans="2:17" ht="15" x14ac:dyDescent="0.4">
      <c r="B250" s="303">
        <f>VLOOKUP(C250,Companies[],3,FALSE)</f>
        <v>934651758</v>
      </c>
      <c r="C250" s="300" t="str">
        <f t="shared" si="43"/>
        <v>VNG Norge AS</v>
      </c>
      <c r="D250" s="303" t="s">
        <v>2076</v>
      </c>
      <c r="E250" s="303" t="s">
        <v>2081</v>
      </c>
      <c r="F250" s="303" t="s">
        <v>360</v>
      </c>
      <c r="G250" s="303" t="s">
        <v>360</v>
      </c>
      <c r="H250" s="303"/>
      <c r="I250" s="303" t="s">
        <v>1332</v>
      </c>
      <c r="J250" s="254">
        <v>0</v>
      </c>
      <c r="K250" s="303"/>
      <c r="L250" s="303"/>
      <c r="M250" s="303"/>
      <c r="N250" s="303"/>
      <c r="P250" s="386"/>
      <c r="Q250" s="387"/>
    </row>
    <row r="251" spans="2:17" ht="15" x14ac:dyDescent="0.4">
      <c r="B251" s="303">
        <f>VLOOKUP(C251,Companies[],3,FALSE)</f>
        <v>919160675</v>
      </c>
      <c r="C251" s="300" t="s">
        <v>2073</v>
      </c>
      <c r="D251" s="303" t="s">
        <v>2076</v>
      </c>
      <c r="E251" s="303" t="s">
        <v>2077</v>
      </c>
      <c r="F251" s="303" t="s">
        <v>360</v>
      </c>
      <c r="G251" s="303" t="s">
        <v>360</v>
      </c>
      <c r="H251" s="303"/>
      <c r="I251" s="303" t="s">
        <v>1332</v>
      </c>
      <c r="J251" s="254">
        <v>1141645000</v>
      </c>
      <c r="K251" s="303"/>
      <c r="L251" s="303"/>
      <c r="M251" s="303"/>
      <c r="N251" s="303"/>
      <c r="P251" s="386"/>
      <c r="Q251" s="387"/>
    </row>
    <row r="252" spans="2:17" ht="15" x14ac:dyDescent="0.4">
      <c r="B252" s="303">
        <f>VLOOKUP(C252,Companies[],3,FALSE)</f>
        <v>919160675</v>
      </c>
      <c r="C252" s="300" t="str">
        <f t="shared" ref="C252:C254" si="44">+C251</f>
        <v>Vår Energi AS</v>
      </c>
      <c r="D252" s="327" t="s">
        <v>2094</v>
      </c>
      <c r="E252" s="303" t="s">
        <v>2078</v>
      </c>
      <c r="F252" s="303" t="s">
        <v>360</v>
      </c>
      <c r="G252" s="303" t="s">
        <v>360</v>
      </c>
      <c r="H252" s="303"/>
      <c r="I252" s="303" t="s">
        <v>1332</v>
      </c>
      <c r="J252" s="254">
        <v>0</v>
      </c>
      <c r="K252" s="303"/>
      <c r="L252" s="303"/>
      <c r="M252" s="303"/>
      <c r="N252" s="303"/>
      <c r="P252" s="386"/>
      <c r="Q252" s="387"/>
    </row>
    <row r="253" spans="2:17" ht="15" x14ac:dyDescent="0.4">
      <c r="B253" s="303">
        <f>VLOOKUP(C253,Companies[],3,FALSE)</f>
        <v>919160675</v>
      </c>
      <c r="C253" s="300" t="str">
        <f t="shared" si="44"/>
        <v>Vår Energi AS</v>
      </c>
      <c r="D253" s="303" t="s">
        <v>2079</v>
      </c>
      <c r="E253" s="303" t="s">
        <v>2080</v>
      </c>
      <c r="F253" s="303" t="s">
        <v>360</v>
      </c>
      <c r="G253" s="303" t="s">
        <v>360</v>
      </c>
      <c r="H253" s="303"/>
      <c r="I253" s="303" t="s">
        <v>1332</v>
      </c>
      <c r="J253" s="254">
        <v>0</v>
      </c>
      <c r="K253" s="303"/>
      <c r="L253" s="303"/>
      <c r="M253" s="303"/>
      <c r="N253" s="303"/>
      <c r="P253" s="386"/>
      <c r="Q253" s="387"/>
    </row>
    <row r="254" spans="2:17" ht="15" x14ac:dyDescent="0.4">
      <c r="B254" s="303">
        <f>VLOOKUP(C254,Companies[],3,FALSE)</f>
        <v>919160675</v>
      </c>
      <c r="C254" s="300" t="str">
        <f t="shared" si="44"/>
        <v>Vår Energi AS</v>
      </c>
      <c r="D254" s="303" t="s">
        <v>2076</v>
      </c>
      <c r="E254" s="303" t="s">
        <v>2081</v>
      </c>
      <c r="F254" s="303" t="s">
        <v>360</v>
      </c>
      <c r="G254" s="303" t="s">
        <v>360</v>
      </c>
      <c r="H254" s="303"/>
      <c r="I254" s="303" t="s">
        <v>1332</v>
      </c>
      <c r="J254" s="254">
        <v>0</v>
      </c>
      <c r="K254" s="303"/>
      <c r="L254" s="303"/>
      <c r="M254" s="303"/>
      <c r="N254" s="303"/>
      <c r="P254" s="386"/>
      <c r="Q254" s="387"/>
    </row>
    <row r="255" spans="2:17" ht="15" x14ac:dyDescent="0.4">
      <c r="B255" s="303">
        <f>VLOOKUP(C255,Companies[],3,FALSE)</f>
        <v>913561473</v>
      </c>
      <c r="C255" s="300" t="s">
        <v>2074</v>
      </c>
      <c r="D255" s="303" t="s">
        <v>2076</v>
      </c>
      <c r="E255" s="303" t="s">
        <v>2077</v>
      </c>
      <c r="F255" s="303" t="s">
        <v>360</v>
      </c>
      <c r="G255" s="303" t="s">
        <v>360</v>
      </c>
      <c r="H255" s="303"/>
      <c r="I255" s="303" t="s">
        <v>1332</v>
      </c>
      <c r="J255" s="254">
        <v>-592657000</v>
      </c>
      <c r="K255" s="303"/>
      <c r="L255" s="303"/>
      <c r="M255" s="303"/>
      <c r="N255" s="303"/>
      <c r="P255" s="386"/>
      <c r="Q255" s="387"/>
    </row>
    <row r="256" spans="2:17" ht="15" x14ac:dyDescent="0.4">
      <c r="B256" s="303">
        <f>VLOOKUP(C256,Companies[],3,FALSE)</f>
        <v>913561473</v>
      </c>
      <c r="C256" s="300" t="str">
        <f t="shared" ref="C256:C258" si="45">+C255</f>
        <v>Wellesley Petroleum AS</v>
      </c>
      <c r="D256" s="326" t="s">
        <v>2094</v>
      </c>
      <c r="E256" s="303" t="s">
        <v>2078</v>
      </c>
      <c r="F256" s="303" t="s">
        <v>360</v>
      </c>
      <c r="G256" s="303" t="s">
        <v>360</v>
      </c>
      <c r="H256" s="303"/>
      <c r="I256" s="303" t="s">
        <v>1332</v>
      </c>
      <c r="J256" s="254">
        <v>0</v>
      </c>
      <c r="K256" s="303"/>
      <c r="L256" s="303"/>
      <c r="M256" s="303"/>
      <c r="N256" s="303"/>
      <c r="P256" s="386"/>
      <c r="Q256" s="387"/>
    </row>
    <row r="257" spans="2:33" ht="15" x14ac:dyDescent="0.4">
      <c r="B257" s="303">
        <f>VLOOKUP(C257,Companies[],3,FALSE)</f>
        <v>913561473</v>
      </c>
      <c r="C257" s="300" t="str">
        <f t="shared" si="45"/>
        <v>Wellesley Petroleum AS</v>
      </c>
      <c r="D257" s="303" t="s">
        <v>2079</v>
      </c>
      <c r="E257" s="303" t="s">
        <v>2080</v>
      </c>
      <c r="F257" s="303" t="s">
        <v>360</v>
      </c>
      <c r="G257" s="303" t="s">
        <v>360</v>
      </c>
      <c r="H257" s="303"/>
      <c r="I257" s="303" t="s">
        <v>1332</v>
      </c>
      <c r="J257" s="254">
        <v>7344000</v>
      </c>
      <c r="K257" s="303"/>
      <c r="L257" s="303"/>
      <c r="M257" s="303"/>
      <c r="N257" s="303"/>
      <c r="P257" s="386"/>
      <c r="Q257" s="387"/>
    </row>
    <row r="258" spans="2:33" ht="15" x14ac:dyDescent="0.4">
      <c r="B258" s="303">
        <f>VLOOKUP(C258,Companies[],3,FALSE)</f>
        <v>913561473</v>
      </c>
      <c r="C258" s="300" t="str">
        <f t="shared" si="45"/>
        <v>Wellesley Petroleum AS</v>
      </c>
      <c r="D258" s="303" t="s">
        <v>2076</v>
      </c>
      <c r="E258" s="303" t="s">
        <v>2081</v>
      </c>
      <c r="F258" s="303" t="s">
        <v>360</v>
      </c>
      <c r="G258" s="303" t="s">
        <v>360</v>
      </c>
      <c r="H258" s="303"/>
      <c r="I258" s="303" t="s">
        <v>1332</v>
      </c>
      <c r="J258" s="254">
        <v>0</v>
      </c>
      <c r="K258" s="303"/>
      <c r="L258" s="303"/>
      <c r="M258" s="303"/>
      <c r="N258" s="303"/>
      <c r="P258" s="386"/>
      <c r="Q258" s="387"/>
    </row>
    <row r="259" spans="2:33" ht="15" x14ac:dyDescent="0.4">
      <c r="B259" s="303">
        <f>VLOOKUP(C259,Companies[],3,FALSE)</f>
        <v>985224323</v>
      </c>
      <c r="C259" s="300" t="s">
        <v>2075</v>
      </c>
      <c r="D259" s="303" t="s">
        <v>2076</v>
      </c>
      <c r="E259" s="303" t="s">
        <v>2077</v>
      </c>
      <c r="F259" s="303" t="s">
        <v>360</v>
      </c>
      <c r="G259" s="303" t="s">
        <v>360</v>
      </c>
      <c r="H259" s="303"/>
      <c r="I259" s="303" t="s">
        <v>1332</v>
      </c>
      <c r="J259" s="254">
        <v>1995025000</v>
      </c>
      <c r="K259" s="303"/>
      <c r="L259" s="303"/>
      <c r="M259" s="303"/>
      <c r="N259" s="303"/>
      <c r="P259" s="386"/>
      <c r="Q259" s="387"/>
    </row>
    <row r="260" spans="2:33" ht="15" x14ac:dyDescent="0.4">
      <c r="B260" s="303">
        <f>VLOOKUP(C260,Companies[],3,FALSE)</f>
        <v>985224323</v>
      </c>
      <c r="C260" s="300" t="str">
        <f t="shared" ref="C260:C261" si="46">+C259</f>
        <v>Wintershall Norge AS</v>
      </c>
      <c r="D260" s="325" t="s">
        <v>2094</v>
      </c>
      <c r="E260" s="303" t="s">
        <v>2078</v>
      </c>
      <c r="F260" s="303" t="s">
        <v>360</v>
      </c>
      <c r="G260" s="303" t="s">
        <v>360</v>
      </c>
      <c r="H260" s="303"/>
      <c r="I260" s="303" t="s">
        <v>1332</v>
      </c>
      <c r="J260" s="254">
        <v>0</v>
      </c>
      <c r="K260" s="303"/>
      <c r="L260" s="303"/>
      <c r="M260" s="303"/>
      <c r="N260" s="303"/>
      <c r="P260" s="386"/>
      <c r="Q260" s="387"/>
    </row>
    <row r="261" spans="2:33" ht="15" x14ac:dyDescent="0.4">
      <c r="B261" s="303">
        <f>VLOOKUP(C261,Companies[],3,FALSE)</f>
        <v>985224323</v>
      </c>
      <c r="C261" s="300" t="str">
        <f t="shared" si="46"/>
        <v>Wintershall Norge AS</v>
      </c>
      <c r="D261" s="303" t="s">
        <v>2079</v>
      </c>
      <c r="E261" s="303" t="s">
        <v>2080</v>
      </c>
      <c r="F261" s="303" t="s">
        <v>360</v>
      </c>
      <c r="G261" s="303" t="s">
        <v>360</v>
      </c>
      <c r="H261" s="303"/>
      <c r="I261" s="303" t="s">
        <v>1332</v>
      </c>
      <c r="J261" s="254">
        <v>39607000</v>
      </c>
      <c r="K261" s="303"/>
      <c r="L261" s="303"/>
      <c r="M261" s="303"/>
      <c r="N261" s="303"/>
      <c r="P261" s="386"/>
      <c r="Q261" s="387"/>
    </row>
    <row r="262" spans="2:33" s="226" customFormat="1" ht="15" x14ac:dyDescent="0.4">
      <c r="B262" s="303" t="e">
        <f>VLOOKUP(#REF!,Companies[],3,FALSE)</f>
        <v>#REF!</v>
      </c>
      <c r="C262" s="300" t="str">
        <f>+C261</f>
        <v>Wintershall Norge AS</v>
      </c>
      <c r="D262" s="303" t="s">
        <v>2076</v>
      </c>
      <c r="E262" s="303" t="s">
        <v>2081</v>
      </c>
      <c r="F262" s="303" t="s">
        <v>360</v>
      </c>
      <c r="G262" s="303" t="s">
        <v>360</v>
      </c>
      <c r="H262" s="303"/>
      <c r="I262" s="303" t="s">
        <v>1332</v>
      </c>
      <c r="J262" s="254">
        <v>76538000</v>
      </c>
      <c r="K262" s="303"/>
      <c r="L262" s="303"/>
      <c r="M262" s="303"/>
      <c r="N262" s="303"/>
      <c r="P262" s="386"/>
      <c r="Q262" s="387"/>
      <c r="R262" s="296"/>
      <c r="S262" s="296"/>
      <c r="T262" s="296"/>
      <c r="U262" s="296"/>
      <c r="V262" s="296"/>
      <c r="W262" s="296"/>
      <c r="X262" s="296"/>
      <c r="Y262" s="296"/>
      <c r="Z262" s="296"/>
      <c r="AA262" s="296"/>
      <c r="AB262" s="296"/>
      <c r="AC262" s="296"/>
      <c r="AD262" s="296"/>
      <c r="AE262" s="296"/>
      <c r="AF262" s="296"/>
      <c r="AG262" s="296"/>
    </row>
    <row r="263" spans="2:33" s="226" customFormat="1" ht="15" x14ac:dyDescent="0.4">
      <c r="B263" s="303">
        <f>VLOOKUP(C263,Companies[],3,FALSE)</f>
        <v>983382355</v>
      </c>
      <c r="C263" s="300" t="s">
        <v>2083</v>
      </c>
      <c r="D263" s="311" t="s">
        <v>2090</v>
      </c>
      <c r="E263" s="312" t="s">
        <v>2091</v>
      </c>
      <c r="F263" s="312" t="s">
        <v>360</v>
      </c>
      <c r="G263" s="312" t="s">
        <v>360</v>
      </c>
      <c r="H263" s="312"/>
      <c r="I263" s="312" t="s">
        <v>1332</v>
      </c>
      <c r="J263" s="254">
        <v>119666000000</v>
      </c>
      <c r="K263" s="303"/>
      <c r="L263" s="303"/>
      <c r="M263" s="303"/>
      <c r="N263" s="303"/>
      <c r="Q263" s="296"/>
      <c r="R263" s="296"/>
      <c r="S263" s="296"/>
      <c r="T263" s="296"/>
      <c r="U263" s="296"/>
      <c r="V263" s="296"/>
      <c r="W263" s="296"/>
      <c r="X263" s="296"/>
      <c r="Y263" s="296"/>
      <c r="Z263" s="296"/>
      <c r="AA263" s="296"/>
      <c r="AB263" s="296"/>
      <c r="AC263" s="296"/>
      <c r="AD263" s="296"/>
      <c r="AE263" s="296"/>
      <c r="AF263" s="296"/>
      <c r="AG263" s="296"/>
    </row>
    <row r="264" spans="2:33" ht="15" x14ac:dyDescent="0.4">
      <c r="B264" s="303">
        <f>VLOOKUP(C262,Companies[],3,FALSE)</f>
        <v>985224323</v>
      </c>
      <c r="C264" s="313" t="s">
        <v>2030</v>
      </c>
      <c r="D264" s="311" t="s">
        <v>2090</v>
      </c>
      <c r="E264" s="312" t="s">
        <v>2092</v>
      </c>
      <c r="F264" s="312" t="s">
        <v>360</v>
      </c>
      <c r="G264" s="312" t="s">
        <v>360</v>
      </c>
      <c r="H264" s="312"/>
      <c r="I264" s="312" t="s">
        <v>1332</v>
      </c>
      <c r="J264" s="309">
        <v>14984000000</v>
      </c>
      <c r="K264" s="303"/>
      <c r="L264" s="303"/>
      <c r="M264" s="303"/>
      <c r="N264" s="303"/>
    </row>
    <row r="265" spans="2:33" ht="15" x14ac:dyDescent="0.4">
      <c r="B265" s="321" t="str">
        <f>VLOOKUP(C265,Companies[],3,FALSE)</f>
        <v>N/A</v>
      </c>
      <c r="C265" s="316" t="s">
        <v>2093</v>
      </c>
      <c r="D265" s="316" t="s">
        <v>2094</v>
      </c>
      <c r="E265" s="318" t="s">
        <v>2078</v>
      </c>
      <c r="F265" s="387" t="s">
        <v>360</v>
      </c>
      <c r="G265" s="387" t="s">
        <v>360</v>
      </c>
      <c r="H265" s="310"/>
      <c r="I265" s="310" t="s">
        <v>1332</v>
      </c>
      <c r="J265" s="309">
        <v>1030000</v>
      </c>
      <c r="K265" s="388"/>
      <c r="L265" s="318"/>
      <c r="M265" s="318"/>
      <c r="N265" s="318"/>
    </row>
    <row r="266" spans="2:33" s="314" customFormat="1" ht="15.5" thickBot="1" x14ac:dyDescent="0.45">
      <c r="B266" s="321"/>
      <c r="C266" s="316"/>
      <c r="D266" s="316"/>
      <c r="E266" s="318"/>
      <c r="F266" s="317"/>
      <c r="G266" s="316"/>
      <c r="H266" s="310"/>
      <c r="I266" s="310"/>
      <c r="J266" s="319"/>
      <c r="K266" s="318"/>
      <c r="L266" s="318"/>
      <c r="M266" s="318"/>
      <c r="N266" s="318"/>
      <c r="Q266" s="315"/>
      <c r="R266" s="315"/>
      <c r="S266" s="315"/>
      <c r="T266" s="315"/>
      <c r="U266" s="315"/>
      <c r="V266" s="315"/>
      <c r="W266" s="315"/>
      <c r="X266" s="315"/>
      <c r="Y266" s="315"/>
      <c r="Z266" s="315"/>
      <c r="AA266" s="315"/>
      <c r="AB266" s="315"/>
      <c r="AC266" s="315"/>
      <c r="AD266" s="315"/>
      <c r="AE266" s="315"/>
      <c r="AF266" s="315"/>
      <c r="AG266" s="315"/>
    </row>
    <row r="267" spans="2:33" ht="15.5" thickBot="1" x14ac:dyDescent="0.45">
      <c r="B267" s="42"/>
      <c r="C267" s="249"/>
      <c r="D267" s="249"/>
      <c r="E267" s="249"/>
      <c r="F267" s="249"/>
      <c r="G267" s="250"/>
      <c r="H267" s="165" t="s">
        <v>327</v>
      </c>
      <c r="I267" s="166"/>
      <c r="J267" s="167">
        <f>SUMIF(Table10[Reporting currency],"USD",Table10[Revenue value])+(IFERROR(SUMIF(Table10[Reporting currency],"&lt;&gt;USD",Table10[Revenue value])/'Part 1 - About'!$E$45,0))</f>
        <v>30973986368.593452</v>
      </c>
      <c r="K267" s="249"/>
      <c r="L267" s="249"/>
      <c r="M267" s="249"/>
      <c r="N267" s="249"/>
    </row>
    <row r="268" spans="2:33" ht="15.5" thickBot="1" x14ac:dyDescent="0.45">
      <c r="B268" s="42"/>
      <c r="C268" s="249"/>
      <c r="D268" s="249"/>
      <c r="E268" s="249"/>
      <c r="F268" s="249"/>
      <c r="G268" s="250"/>
      <c r="H268" s="209"/>
      <c r="I268" s="209"/>
      <c r="J268" s="210"/>
      <c r="K268" s="249"/>
      <c r="L268" s="249"/>
      <c r="M268" s="249"/>
      <c r="N268" s="249"/>
    </row>
    <row r="269" spans="2:33" ht="16.5" thickBot="1" x14ac:dyDescent="0.45">
      <c r="B269" s="42"/>
      <c r="C269" s="249"/>
      <c r="D269" s="249"/>
      <c r="E269" s="249"/>
      <c r="F269" s="249"/>
      <c r="G269" s="250"/>
      <c r="H269" s="208" t="str">
        <f>"Total in "&amp;'Part 1 - About'!$E$44</f>
        <v>Total in NOK</v>
      </c>
      <c r="I269" s="166"/>
      <c r="J269" s="167">
        <f>IF('Part 1 - About'!$E$44="USD",0,SUMIF(Table10[Reporting currency],'Part 1 - About'!$E$44,Table10[Revenue value]))+(IFERROR(SUMIF(Table10[Reporting currency],"USD",Table10[Revenue value])*'Part 1 - About'!$E$45,0))</f>
        <v>251936359000</v>
      </c>
      <c r="K269" s="249"/>
      <c r="L269" s="249"/>
      <c r="M269" s="249"/>
      <c r="N269" s="249"/>
    </row>
    <row r="270" spans="2:33" ht="15" x14ac:dyDescent="0.4">
      <c r="B270" s="42"/>
      <c r="C270" s="249"/>
      <c r="D270" s="249"/>
      <c r="E270" s="249"/>
      <c r="F270" s="249"/>
      <c r="G270" s="249"/>
      <c r="H270" s="249"/>
      <c r="I270" s="249"/>
      <c r="J270" s="249"/>
      <c r="K270" s="249"/>
      <c r="L270" s="249"/>
      <c r="M270" s="249"/>
      <c r="N270" s="249"/>
    </row>
    <row r="271" spans="2:33" ht="20" x14ac:dyDescent="0.35">
      <c r="C271" s="443" t="s">
        <v>328</v>
      </c>
      <c r="D271" s="443"/>
      <c r="E271" s="443"/>
      <c r="F271" s="443"/>
      <c r="G271" s="443"/>
      <c r="H271" s="443"/>
      <c r="I271" s="443"/>
      <c r="J271" s="443"/>
      <c r="K271" s="443"/>
      <c r="L271" s="443"/>
      <c r="M271" s="443"/>
      <c r="N271" s="443"/>
    </row>
    <row r="272" spans="2:33" ht="15" x14ac:dyDescent="0.4">
      <c r="B272" s="42"/>
      <c r="C272" s="441" t="s">
        <v>329</v>
      </c>
      <c r="D272" s="441"/>
      <c r="E272" s="441"/>
      <c r="F272" s="441"/>
      <c r="G272" s="441"/>
      <c r="H272" s="441"/>
      <c r="I272" s="441"/>
      <c r="J272" s="441"/>
      <c r="K272" s="441"/>
      <c r="L272" s="441"/>
      <c r="M272" s="441"/>
      <c r="N272" s="441"/>
    </row>
    <row r="273" spans="2:14" ht="15" x14ac:dyDescent="0.4">
      <c r="B273" s="42"/>
      <c r="C273" s="441"/>
      <c r="D273" s="441"/>
      <c r="E273" s="441"/>
      <c r="F273" s="441"/>
      <c r="G273" s="441"/>
      <c r="H273" s="441"/>
      <c r="I273" s="441"/>
      <c r="J273" s="441"/>
      <c r="K273" s="441"/>
      <c r="L273" s="441"/>
      <c r="M273" s="441"/>
      <c r="N273" s="441"/>
    </row>
    <row r="274" spans="2:14" ht="15" x14ac:dyDescent="0.4">
      <c r="B274" s="42"/>
      <c r="C274" s="441" t="s">
        <v>330</v>
      </c>
      <c r="D274" s="441"/>
      <c r="E274" s="441"/>
      <c r="F274" s="441"/>
      <c r="G274" s="441"/>
      <c r="H274" s="441"/>
      <c r="I274" s="441"/>
      <c r="J274" s="441"/>
      <c r="K274" s="441"/>
      <c r="L274" s="441"/>
      <c r="M274" s="441"/>
      <c r="N274" s="441"/>
    </row>
    <row r="275" spans="2:14" ht="15" x14ac:dyDescent="0.4">
      <c r="B275" s="42"/>
      <c r="C275" s="441" t="s">
        <v>332</v>
      </c>
      <c r="D275" s="441"/>
      <c r="E275" s="441"/>
      <c r="F275" s="441"/>
      <c r="G275" s="441"/>
      <c r="H275" s="441"/>
      <c r="I275" s="441"/>
      <c r="J275" s="441"/>
      <c r="K275" s="441"/>
      <c r="L275" s="441"/>
      <c r="M275" s="441"/>
      <c r="N275" s="441"/>
    </row>
    <row r="276" spans="2:14" ht="15" x14ac:dyDescent="0.4">
      <c r="B276" s="42"/>
      <c r="C276" s="441" t="s">
        <v>338</v>
      </c>
      <c r="D276" s="441"/>
      <c r="E276" s="441"/>
      <c r="F276" s="441"/>
      <c r="G276" s="441"/>
      <c r="H276" s="441"/>
      <c r="I276" s="441"/>
      <c r="J276" s="441"/>
      <c r="K276" s="441"/>
      <c r="L276" s="441"/>
      <c r="M276" s="441"/>
      <c r="N276" s="441"/>
    </row>
    <row r="277" spans="2:14" ht="15" x14ac:dyDescent="0.4">
      <c r="B277" s="42"/>
      <c r="C277" s="441" t="s">
        <v>340</v>
      </c>
      <c r="D277" s="441"/>
      <c r="E277" s="441"/>
      <c r="F277" s="441"/>
      <c r="G277" s="441"/>
      <c r="H277" s="441"/>
      <c r="I277" s="441"/>
      <c r="J277" s="441"/>
      <c r="K277" s="441"/>
      <c r="L277" s="441"/>
      <c r="M277" s="441"/>
      <c r="N277" s="441"/>
    </row>
    <row r="278" spans="2:14" ht="15" x14ac:dyDescent="0.4">
      <c r="B278" s="42"/>
      <c r="C278" s="441" t="s">
        <v>341</v>
      </c>
      <c r="D278" s="441"/>
      <c r="E278" s="441"/>
      <c r="F278" s="441"/>
      <c r="G278" s="441"/>
      <c r="H278" s="441"/>
      <c r="I278" s="441"/>
      <c r="J278" s="441"/>
      <c r="K278" s="441"/>
      <c r="L278" s="441"/>
      <c r="M278" s="441"/>
      <c r="N278" s="441"/>
    </row>
    <row r="279" spans="2:14" ht="15" x14ac:dyDescent="0.4">
      <c r="B279" s="42"/>
      <c r="C279" s="441"/>
      <c r="D279" s="441"/>
      <c r="E279" s="441"/>
      <c r="F279" s="441"/>
      <c r="G279" s="441"/>
      <c r="H279" s="441"/>
      <c r="I279" s="441"/>
      <c r="J279" s="441"/>
      <c r="K279" s="441"/>
      <c r="L279" s="441"/>
      <c r="M279" s="441"/>
      <c r="N279" s="441"/>
    </row>
    <row r="280" spans="2:14" ht="15.5" thickBot="1" x14ac:dyDescent="0.45">
      <c r="B280" s="42"/>
      <c r="C280" s="445"/>
      <c r="D280" s="445"/>
      <c r="E280" s="445"/>
      <c r="F280" s="445"/>
      <c r="G280" s="445"/>
      <c r="H280" s="445"/>
      <c r="I280" s="445"/>
      <c r="J280" s="445"/>
      <c r="K280" s="445"/>
      <c r="L280" s="445"/>
      <c r="M280" s="445"/>
      <c r="N280" s="445"/>
    </row>
    <row r="281" spans="2:14" ht="15" x14ac:dyDescent="0.4">
      <c r="B281" s="42"/>
      <c r="C281" s="439"/>
      <c r="D281" s="439"/>
      <c r="E281" s="439"/>
      <c r="F281" s="439"/>
      <c r="G281" s="439"/>
      <c r="H281" s="439"/>
      <c r="I281" s="439"/>
      <c r="J281" s="439"/>
      <c r="K281" s="439"/>
      <c r="L281" s="439"/>
      <c r="M281" s="439"/>
      <c r="N281" s="439"/>
    </row>
    <row r="282" spans="2:14" ht="15.5" thickBot="1" x14ac:dyDescent="0.45">
      <c r="B282" s="42"/>
      <c r="C282" s="413" t="s">
        <v>33</v>
      </c>
      <c r="D282" s="414"/>
      <c r="E282" s="414"/>
      <c r="F282" s="414"/>
      <c r="G282" s="414"/>
      <c r="H282" s="414"/>
      <c r="I282" s="414"/>
      <c r="J282" s="414"/>
      <c r="K282" s="414"/>
      <c r="L282" s="414"/>
      <c r="M282" s="414"/>
      <c r="N282" s="414"/>
    </row>
    <row r="283" spans="2:14" ht="15" x14ac:dyDescent="0.4">
      <c r="B283" s="42"/>
      <c r="C283" s="415" t="s">
        <v>34</v>
      </c>
      <c r="D283" s="416"/>
      <c r="E283" s="416"/>
      <c r="F283" s="416"/>
      <c r="G283" s="416"/>
      <c r="H283" s="416"/>
      <c r="I283" s="416"/>
      <c r="J283" s="416"/>
      <c r="K283" s="416"/>
      <c r="L283" s="416"/>
      <c r="M283" s="416"/>
      <c r="N283" s="416"/>
    </row>
    <row r="284" spans="2:14" ht="15.5" thickBot="1" x14ac:dyDescent="0.45">
      <c r="B284" s="42"/>
      <c r="C284" s="426"/>
      <c r="D284" s="426"/>
      <c r="E284" s="426"/>
      <c r="F284" s="426"/>
      <c r="G284" s="426"/>
      <c r="H284" s="426"/>
      <c r="I284" s="426"/>
      <c r="J284" s="426"/>
      <c r="K284" s="426"/>
      <c r="L284" s="426"/>
      <c r="M284" s="426"/>
      <c r="N284" s="426"/>
    </row>
    <row r="285" spans="2:14" ht="15" x14ac:dyDescent="0.4">
      <c r="B285" s="42"/>
      <c r="C285" s="401" t="s">
        <v>35</v>
      </c>
      <c r="D285" s="401"/>
      <c r="E285" s="401"/>
      <c r="F285" s="401"/>
      <c r="G285" s="401"/>
      <c r="H285" s="401"/>
      <c r="I285" s="401"/>
      <c r="J285" s="401"/>
      <c r="K285" s="401"/>
      <c r="L285" s="401"/>
      <c r="M285" s="401"/>
      <c r="N285" s="401"/>
    </row>
    <row r="286" spans="2:14" ht="15" x14ac:dyDescent="0.4">
      <c r="B286" s="42"/>
      <c r="C286" s="392" t="s">
        <v>36</v>
      </c>
      <c r="D286" s="392"/>
      <c r="E286" s="392"/>
      <c r="F286" s="392"/>
      <c r="G286" s="392"/>
      <c r="H286" s="392"/>
      <c r="I286" s="392"/>
      <c r="J286" s="392"/>
      <c r="K286" s="392"/>
      <c r="L286" s="392"/>
      <c r="M286" s="392"/>
      <c r="N286" s="392"/>
    </row>
    <row r="287" spans="2:14" ht="15" x14ac:dyDescent="0.4">
      <c r="B287" s="42"/>
      <c r="C287" s="401" t="s">
        <v>38</v>
      </c>
      <c r="D287" s="401"/>
      <c r="E287" s="401"/>
      <c r="F287" s="401"/>
      <c r="G287" s="401"/>
      <c r="H287" s="401"/>
      <c r="I287" s="401"/>
      <c r="J287" s="401"/>
      <c r="K287" s="401"/>
      <c r="L287" s="401"/>
      <c r="M287" s="401"/>
      <c r="N287" s="401"/>
    </row>
    <row r="290" spans="3:14" x14ac:dyDescent="0.35">
      <c r="C290" s="226"/>
      <c r="D290" s="226"/>
      <c r="E290" s="226"/>
      <c r="F290" s="226"/>
      <c r="G290" s="226"/>
      <c r="H290" s="226"/>
      <c r="I290" s="226"/>
      <c r="J290" s="211"/>
      <c r="K290" s="226"/>
      <c r="L290" s="226"/>
      <c r="M290" s="226"/>
      <c r="N290" s="226"/>
    </row>
    <row r="291" spans="3:14" x14ac:dyDescent="0.35">
      <c r="C291" s="226"/>
      <c r="D291" s="226"/>
      <c r="E291" s="226"/>
      <c r="F291" s="226"/>
      <c r="G291" s="226"/>
      <c r="H291" s="226"/>
      <c r="I291" s="226"/>
      <c r="J291" s="211"/>
      <c r="K291" s="213"/>
      <c r="L291" s="226"/>
      <c r="M291" s="226"/>
      <c r="N291" s="226"/>
    </row>
    <row r="293" spans="3:14" x14ac:dyDescent="0.35">
      <c r="C293" s="226"/>
      <c r="D293" s="226"/>
      <c r="E293" s="226"/>
      <c r="F293" s="226"/>
      <c r="G293" s="226"/>
      <c r="H293" s="226"/>
      <c r="I293" s="226"/>
      <c r="J293" s="212"/>
      <c r="K293" s="213"/>
      <c r="L293" s="226"/>
      <c r="M293" s="226"/>
      <c r="N293" s="226"/>
    </row>
  </sheetData>
  <protectedRanges>
    <protectedRange algorithmName="SHA-512" hashValue="19r0bVvPR7yZA0UiYij7Tv1CBk3noIABvFePbLhCJ4nk3L6A+Fy+RdPPS3STf+a52x4pG2PQK4FAkXK9epnlIA==" saltValue="gQC4yrLvnbJqxYZ0KSEoZA==" spinCount="100000" sqref="C265:D269 F269:G269 F266:H268 B15:B264 C15:D263 H15:H265" name="Government revenues_1"/>
    <protectedRange algorithmName="SHA-512" hashValue="19r0bVvPR7yZA0UiYij7Tv1CBk3noIABvFePbLhCJ4nk3L6A+Fy+RdPPS3STf+a52x4pG2PQK4FAkXK9epnlIA==" saltValue="gQC4yrLvnbJqxYZ0KSEoZA==" spinCount="100000" sqref="I267:I269 I15:I264" name="Government revenues_2"/>
  </protectedRanges>
  <mergeCells count="28">
    <mergeCell ref="C287:N287"/>
    <mergeCell ref="B13:N13"/>
    <mergeCell ref="C281:N281"/>
    <mergeCell ref="C282:N282"/>
    <mergeCell ref="C283:N283"/>
    <mergeCell ref="C284:N284"/>
    <mergeCell ref="C285:N285"/>
    <mergeCell ref="C286:N286"/>
    <mergeCell ref="C280:N280"/>
    <mergeCell ref="C2:N2"/>
    <mergeCell ref="C3:N3"/>
    <mergeCell ref="C4:N4"/>
    <mergeCell ref="C5:N5"/>
    <mergeCell ref="C6:N6"/>
    <mergeCell ref="C7:N7"/>
    <mergeCell ref="C8:N8"/>
    <mergeCell ref="C9:N9"/>
    <mergeCell ref="C278:N278"/>
    <mergeCell ref="C279:N279"/>
    <mergeCell ref="C10:N10"/>
    <mergeCell ref="C11:N11"/>
    <mergeCell ref="C271:N271"/>
    <mergeCell ref="C272:N272"/>
    <mergeCell ref="C273:N273"/>
    <mergeCell ref="C274:N274"/>
    <mergeCell ref="C275:N275"/>
    <mergeCell ref="C276:N276"/>
    <mergeCell ref="C277:N277"/>
  </mergeCells>
  <phoneticPr fontId="73" type="noConversion"/>
  <dataValidations xWindow="1133" yWindow="562" count="20">
    <dataValidation type="textLength" allowBlank="1" showInputMessage="1" showErrorMessage="1" errorTitle="Please do not edit these cells" error="Please do not edit these cells" sqref="C271:N272" xr:uid="{5BD11D2E-7C8F-496F-A0AD-C865F4EBDE8D}">
      <formula1>10000</formula1>
      <formula2>50000</formula2>
    </dataValidation>
    <dataValidation type="textLength" allowBlank="1" showInputMessage="1" showErrorMessage="1" sqref="B1:O14 A1:A218 B280:N287 J267:J268 C267:G270 O197:O218 H268:I268 H270:J270 B265:B270 L265:N270 K266:K270" xr:uid="{FA9D5B36-9236-43A9-B346-F91F9A7BA7B2}">
      <formula1>9999999</formula1>
      <formula2>99999999</formula2>
    </dataValidation>
    <dataValidation type="whole" allowBlank="1" showInputMessage="1" showErrorMessage="1" sqref="H267:I267 H269:I269" xr:uid="{5B7817A7-11FB-42D9-9460-F44DC212A83E}">
      <formula1>1</formula1>
      <formula2>2</formula2>
    </dataValidation>
    <dataValidation type="list" allowBlank="1" showInputMessage="1" showErrorMessage="1" sqref="B15:B264" xr:uid="{2BF32111-BE6B-4DF0-BCF7-817B9CC3189C}">
      <formula1>Sector_list</formula1>
    </dataValidation>
    <dataValidation type="list" allowBlank="1" showInputMessage="1" showErrorMessage="1" sqref="K15:K264 F15:G265" xr:uid="{6330F492-8F41-4B18-8338-9C60C4BF1F85}">
      <formula1>Simple_options_list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264" xr:uid="{F8CA824B-C2B6-41DA-B529-F048E26CDA85}">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264" xr:uid="{645E0D20-6279-4C3E-A19C-F3A7886D2D5E}">
      <formula1>0.1</formula1>
      <formula2>0.2</formula2>
    </dataValidation>
    <dataValidation type="list" allowBlank="1" showInputMessage="1" showErrorMessage="1" sqref="I15:I264" xr:uid="{D122FD09-F6C9-4F3D-A48A-BB98A1F564D3}">
      <formula1>Currency_code_list</formula1>
    </dataValidation>
    <dataValidation type="list" allowBlank="1" showInputMessage="1" showErrorMessage="1" sqref="D15:D263" xr:uid="{3D63B995-AC0B-4208-BD62-9C408DE48CDF}">
      <formula1>Government_entities_list</formula1>
    </dataValidation>
    <dataValidation type="list" showInputMessage="1" showErrorMessage="1" sqref="H15:H264" xr:uid="{A6114BF9-8164-40A8-BE5B-291A21E8C59E}">
      <formula1>Projectname</formula1>
    </dataValidation>
    <dataValidation type="list" showInputMessage="1" showErrorMessage="1" sqref="C15:C263" xr:uid="{BC71062D-446F-42A4-BE9D-DD9B026D011F}">
      <formula1>Companies_list</formula1>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J263" xr:uid="{FE01652F-8EB5-4B64-AB8F-A52C0CC80CED}">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E263" xr:uid="{869125D6-CA61-4F7B-AB37-BA3A25D777C0}">
      <formula1>Revenue_stream_list</formula1>
    </dataValidation>
    <dataValidation type="list" allowBlank="1" showInputMessage="1" showErrorMessage="1" sqref="D265:D266" xr:uid="{2A0114A6-C830-450D-9397-AEF466308F82}">
      <formula1>"&lt; Company type &gt;,State-owned enterprises &amp; public corporations,Private"</formula1>
    </dataValidation>
    <dataValidation type="whole" allowBlank="1" showInputMessage="1" showErrorMessage="1" errorTitle="Do not edit - based on part 5" error="These cells will be filled automatically" promptTitle="Do not edit - based on part 5" prompt=" " sqref="J266 K265" xr:uid="{79AD296C-658D-41F7-B3C8-1B09162A4486}">
      <formula1>1</formula1>
      <formula2>2</formula2>
    </dataValidation>
    <dataValidation errorStyle="warning" allowBlank="1" showInputMessage="1" showErrorMessage="1" errorTitle="URL " error="Please input a link in these cells" sqref="H265:I266" xr:uid="{37346AFF-96F2-4984-A4EA-DFBFAAA8BC48}"/>
    <dataValidation allowBlank="1" showInputMessage="1" showErrorMessage="1" promptTitle="Identification #" prompt="Please input unique identification number, such as TIN, organisational number or similar" sqref="E265:E266" xr:uid="{ED5ECCBD-9091-4568-9640-0C3B6E2E10C2}"/>
    <dataValidation allowBlank="1" showInputMessage="1" showErrorMessage="1" promptTitle="Company name" prompt="Input company name here._x000a__x000a_Please refrain from using acronyms, and input complete name." sqref="C265:C266" xr:uid="{7055F1A2-9FC2-404B-AE58-437F1D839BEE}"/>
    <dataValidation type="list" allowBlank="1" showInputMessage="1" showErrorMessage="1" promptTitle="Please select Sector" prompt="Please select the relevant sector of the company from the list" sqref="F266" xr:uid="{56A42282-C3CF-4890-BCDD-5D4AEBA32FA3}">
      <formula1>Sector_list</formula1>
    </dataValidation>
    <dataValidation allowBlank="1" showInputMessage="1" showErrorMessage="1" promptTitle="Please insert commodities" prompt="Please insert the relevant commodities of the company here, separated by commas." sqref="G266" xr:uid="{B84814F8-86C9-4DF4-922D-581AD51D2BE8}"/>
  </dataValidations>
  <hyperlinks>
    <hyperlink ref="B13" r:id="rId1" location="r4-1" display="EITI Requirement 4.1" xr:uid="{C2EB4DE3-FE2A-4B0E-A9A2-A17B452456B1}"/>
    <hyperlink ref="C9:K9" r:id="rId2" display="If you have any questions, please contact data@eiti.org" xr:uid="{2D9BE027-1642-4A10-B6F8-94EC851B8F28}"/>
    <hyperlink ref="C283:G283" r:id="rId3" display="Give us your feedback or report a conflict in the data! Write to us at  data@eiti.org" xr:uid="{72442048-902D-4FAE-8A16-3DE60997178A}"/>
    <hyperlink ref="C282:G282" r:id="rId4" display="For the latest version of Summary data templates, see  https://eiti.org/summary-data-template" xr:uid="{6CB1C6BB-D004-4D7E-B9D6-5D98569F2D9E}"/>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showGridLines="0" topLeftCell="G1" zoomScale="75" zoomScaleNormal="75" workbookViewId="0">
      <selection activeCell="P11" sqref="P11"/>
    </sheetView>
  </sheetViews>
  <sheetFormatPr defaultColWidth="9.1796875" defaultRowHeight="14" x14ac:dyDescent="0.35"/>
  <cols>
    <col min="1" max="1" width="38.81640625" style="2" bestFit="1" customWidth="1"/>
    <col min="2" max="3" width="17.54296875" style="2" customWidth="1"/>
    <col min="4" max="7" width="26.453125" style="2" customWidth="1"/>
    <col min="8" max="8" width="9.1796875" style="2"/>
    <col min="9" max="9" width="24.453125" style="2" customWidth="1"/>
    <col min="10" max="10" width="28.54296875" style="2" customWidth="1"/>
    <col min="11" max="11" width="20.453125" style="2" bestFit="1" customWidth="1"/>
    <col min="12" max="13" width="9.1796875" style="2"/>
    <col min="14" max="14" width="17.453125" style="2" customWidth="1"/>
    <col min="15" max="15" width="23.453125" style="2" customWidth="1"/>
    <col min="16" max="16" width="13.54296875" style="2" customWidth="1"/>
    <col min="17" max="18" width="9.1796875" style="2"/>
    <col min="19" max="19" width="15.81640625" style="2" customWidth="1"/>
    <col min="20" max="20" width="10.81640625" style="2" customWidth="1"/>
    <col min="21" max="26" width="9.1796875" style="2"/>
    <col min="27" max="27" width="10.453125" style="2" customWidth="1"/>
    <col min="28" max="28" width="9.1796875" style="2"/>
    <col min="29" max="29" width="15.54296875" style="2" customWidth="1"/>
    <col min="30" max="30" width="9.1796875" style="2"/>
    <col min="31" max="31" width="16" style="2" customWidth="1"/>
    <col min="32" max="16384" width="9.1796875" style="2"/>
  </cols>
  <sheetData>
    <row r="1" spans="1:31" x14ac:dyDescent="0.35">
      <c r="A1" s="1" t="s">
        <v>361</v>
      </c>
      <c r="I1" s="1" t="s">
        <v>362</v>
      </c>
      <c r="K1" s="1" t="s">
        <v>363</v>
      </c>
      <c r="N1" s="1" t="s">
        <v>364</v>
      </c>
      <c r="S1" s="1" t="s">
        <v>365</v>
      </c>
      <c r="AA1" s="1" t="s">
        <v>366</v>
      </c>
      <c r="AC1" s="1" t="s">
        <v>367</v>
      </c>
      <c r="AE1" s="1" t="s">
        <v>368</v>
      </c>
    </row>
    <row r="2" spans="1:31" ht="14.5" x14ac:dyDescent="0.35">
      <c r="A2" s="1" t="s">
        <v>369</v>
      </c>
      <c r="B2" s="1" t="s">
        <v>370</v>
      </c>
      <c r="C2" s="1" t="s">
        <v>53</v>
      </c>
      <c r="D2" s="1" t="s">
        <v>371</v>
      </c>
      <c r="E2" s="1" t="s">
        <v>372</v>
      </c>
      <c r="F2" s="1" t="s">
        <v>373</v>
      </c>
      <c r="G2" s="1" t="s">
        <v>288</v>
      </c>
      <c r="I2" s="2" t="s">
        <v>374</v>
      </c>
      <c r="K2" s="2" t="s">
        <v>374</v>
      </c>
      <c r="N2" s="7" t="s">
        <v>375</v>
      </c>
      <c r="O2" s="7" t="s">
        <v>376</v>
      </c>
      <c r="P2" s="7" t="s">
        <v>377</v>
      </c>
      <c r="S2" s="1" t="s">
        <v>378</v>
      </c>
      <c r="T2" s="1" t="s">
        <v>379</v>
      </c>
      <c r="U2" s="1" t="s">
        <v>380</v>
      </c>
      <c r="V2" s="1" t="s">
        <v>308</v>
      </c>
      <c r="W2" s="1" t="s">
        <v>309</v>
      </c>
      <c r="X2" s="1" t="s">
        <v>310</v>
      </c>
      <c r="Y2" s="1" t="s">
        <v>311</v>
      </c>
      <c r="AA2" s="1" t="s">
        <v>381</v>
      </c>
      <c r="AC2" s="2" t="s">
        <v>382</v>
      </c>
      <c r="AE2" s="2" t="s">
        <v>261</v>
      </c>
    </row>
    <row r="3" spans="1:31" x14ac:dyDescent="0.35">
      <c r="A3" s="2" t="s">
        <v>383</v>
      </c>
      <c r="B3" s="2" t="s">
        <v>384</v>
      </c>
      <c r="C3" s="2" t="s">
        <v>385</v>
      </c>
      <c r="D3" s="2" t="s">
        <v>386</v>
      </c>
      <c r="E3" s="2" t="s">
        <v>157</v>
      </c>
      <c r="F3" s="2">
        <v>840</v>
      </c>
      <c r="G3" s="2" t="s">
        <v>387</v>
      </c>
      <c r="I3" s="2" t="s">
        <v>61</v>
      </c>
      <c r="K3" s="10" t="s">
        <v>126</v>
      </c>
      <c r="N3" s="8" t="s">
        <v>388</v>
      </c>
      <c r="O3" s="8" t="s">
        <v>389</v>
      </c>
      <c r="P3" s="9" t="s">
        <v>390</v>
      </c>
      <c r="S3" s="2" t="s">
        <v>391</v>
      </c>
      <c r="T3" s="2" t="s">
        <v>392</v>
      </c>
      <c r="U3" s="2" t="s">
        <v>393</v>
      </c>
      <c r="V3" s="2" t="s">
        <v>394</v>
      </c>
      <c r="W3" s="2" t="s">
        <v>395</v>
      </c>
      <c r="X3" s="2" t="s">
        <v>391</v>
      </c>
      <c r="Y3" s="2" t="s">
        <v>391</v>
      </c>
      <c r="AA3" s="2" t="s">
        <v>278</v>
      </c>
      <c r="AC3" s="2" t="s">
        <v>396</v>
      </c>
      <c r="AE3" s="2" t="s">
        <v>259</v>
      </c>
    </row>
    <row r="4" spans="1:31" x14ac:dyDescent="0.35">
      <c r="A4" s="2" t="s">
        <v>52</v>
      </c>
      <c r="B4" s="2" t="s">
        <v>397</v>
      </c>
      <c r="C4" s="2" t="s">
        <v>398</v>
      </c>
      <c r="D4" s="2" t="s">
        <v>399</v>
      </c>
      <c r="E4" s="2" t="s">
        <v>400</v>
      </c>
      <c r="F4" s="2">
        <v>971</v>
      </c>
      <c r="G4" s="2" t="s">
        <v>401</v>
      </c>
      <c r="I4" s="2" t="s">
        <v>69</v>
      </c>
      <c r="K4" s="11" t="s">
        <v>402</v>
      </c>
      <c r="N4" s="8" t="s">
        <v>403</v>
      </c>
      <c r="O4" s="8" t="s">
        <v>404</v>
      </c>
      <c r="P4" s="9" t="s">
        <v>405</v>
      </c>
      <c r="S4" s="2" t="s">
        <v>317</v>
      </c>
      <c r="T4" s="2" t="s">
        <v>406</v>
      </c>
      <c r="U4" s="2" t="s">
        <v>407</v>
      </c>
      <c r="V4" s="2" t="s">
        <v>394</v>
      </c>
      <c r="W4" s="2" t="s">
        <v>395</v>
      </c>
      <c r="X4" s="2" t="s">
        <v>317</v>
      </c>
      <c r="Y4" s="2" t="s">
        <v>317</v>
      </c>
      <c r="AA4" s="2" t="s">
        <v>77</v>
      </c>
      <c r="AC4" s="2" t="s">
        <v>408</v>
      </c>
      <c r="AE4" s="2" t="s">
        <v>409</v>
      </c>
    </row>
    <row r="5" spans="1:31" x14ac:dyDescent="0.35">
      <c r="A5" s="2" t="s">
        <v>410</v>
      </c>
      <c r="B5" s="2" t="s">
        <v>411</v>
      </c>
      <c r="C5" s="2" t="s">
        <v>412</v>
      </c>
      <c r="D5" s="2" t="s">
        <v>413</v>
      </c>
      <c r="E5" s="2" t="s">
        <v>414</v>
      </c>
      <c r="F5" s="2">
        <v>978</v>
      </c>
      <c r="G5" s="2" t="s">
        <v>415</v>
      </c>
      <c r="I5" s="2" t="s">
        <v>416</v>
      </c>
      <c r="K5" s="2" t="s">
        <v>417</v>
      </c>
      <c r="N5" s="8" t="s">
        <v>418</v>
      </c>
      <c r="O5" s="8" t="s">
        <v>419</v>
      </c>
      <c r="P5" s="9" t="s">
        <v>420</v>
      </c>
      <c r="S5" s="2" t="s">
        <v>421</v>
      </c>
      <c r="T5" s="2" t="s">
        <v>422</v>
      </c>
      <c r="U5" s="2" t="s">
        <v>423</v>
      </c>
      <c r="V5" s="2" t="s">
        <v>394</v>
      </c>
      <c r="W5" s="2" t="s">
        <v>421</v>
      </c>
      <c r="X5" s="2" t="s">
        <v>421</v>
      </c>
      <c r="Y5" s="2" t="s">
        <v>421</v>
      </c>
      <c r="AA5" s="2" t="s">
        <v>78</v>
      </c>
      <c r="AC5" s="2" t="s">
        <v>291</v>
      </c>
      <c r="AE5" s="2" t="s">
        <v>424</v>
      </c>
    </row>
    <row r="6" spans="1:31" x14ac:dyDescent="0.35">
      <c r="A6" s="2" t="s">
        <v>425</v>
      </c>
      <c r="B6" s="2" t="s">
        <v>426</v>
      </c>
      <c r="C6" s="2" t="s">
        <v>427</v>
      </c>
      <c r="D6" s="2" t="s">
        <v>428</v>
      </c>
      <c r="E6" s="2" t="s">
        <v>429</v>
      </c>
      <c r="F6" s="2">
        <v>8</v>
      </c>
      <c r="G6" s="2" t="s">
        <v>430</v>
      </c>
      <c r="I6" s="2" t="s">
        <v>360</v>
      </c>
      <c r="K6" s="2" t="s">
        <v>99</v>
      </c>
      <c r="N6" s="8" t="s">
        <v>431</v>
      </c>
      <c r="O6" s="8" t="s">
        <v>432</v>
      </c>
      <c r="P6" s="9" t="s">
        <v>433</v>
      </c>
      <c r="S6" s="2" t="s">
        <v>434</v>
      </c>
      <c r="T6" s="2" t="s">
        <v>435</v>
      </c>
      <c r="U6" s="2" t="s">
        <v>436</v>
      </c>
      <c r="V6" s="2" t="s">
        <v>394</v>
      </c>
      <c r="W6" s="2" t="s">
        <v>434</v>
      </c>
      <c r="X6" s="2" t="s">
        <v>434</v>
      </c>
      <c r="Y6" s="2" t="s">
        <v>434</v>
      </c>
      <c r="AA6" s="2" t="s">
        <v>277</v>
      </c>
      <c r="AC6" s="2" t="s">
        <v>437</v>
      </c>
      <c r="AE6" s="2" t="s">
        <v>260</v>
      </c>
    </row>
    <row r="7" spans="1:31" x14ac:dyDescent="0.35">
      <c r="A7" s="2" t="s">
        <v>438</v>
      </c>
      <c r="B7" s="2" t="s">
        <v>439</v>
      </c>
      <c r="C7" s="2" t="s">
        <v>440</v>
      </c>
      <c r="D7" s="2" t="s">
        <v>441</v>
      </c>
      <c r="E7" s="2" t="s">
        <v>442</v>
      </c>
      <c r="F7" s="2">
        <v>12</v>
      </c>
      <c r="G7" s="2" t="s">
        <v>443</v>
      </c>
      <c r="I7" s="2" t="s">
        <v>99</v>
      </c>
      <c r="K7" s="2" t="s">
        <v>100</v>
      </c>
      <c r="N7" s="8" t="s">
        <v>444</v>
      </c>
      <c r="O7" s="8" t="s">
        <v>445</v>
      </c>
      <c r="P7" s="9" t="s">
        <v>446</v>
      </c>
      <c r="S7" s="2" t="s">
        <v>319</v>
      </c>
      <c r="T7" s="2" t="s">
        <v>447</v>
      </c>
      <c r="U7" s="2" t="s">
        <v>448</v>
      </c>
      <c r="V7" s="2" t="s">
        <v>394</v>
      </c>
      <c r="W7" s="2" t="s">
        <v>449</v>
      </c>
      <c r="X7" s="2" t="s">
        <v>319</v>
      </c>
      <c r="Y7" s="2" t="s">
        <v>319</v>
      </c>
      <c r="AA7" s="2" t="s">
        <v>99</v>
      </c>
      <c r="AC7" s="2" t="s">
        <v>258</v>
      </c>
      <c r="AE7" s="2" t="s">
        <v>258</v>
      </c>
    </row>
    <row r="8" spans="1:31" x14ac:dyDescent="0.35">
      <c r="A8" s="2" t="s">
        <v>450</v>
      </c>
      <c r="B8" s="2" t="s">
        <v>451</v>
      </c>
      <c r="C8" s="2" t="s">
        <v>452</v>
      </c>
      <c r="D8" s="2" t="s">
        <v>453</v>
      </c>
      <c r="E8" s="2" t="s">
        <v>157</v>
      </c>
      <c r="F8" s="2">
        <v>840</v>
      </c>
      <c r="G8" s="2" t="s">
        <v>387</v>
      </c>
      <c r="N8" s="8" t="s">
        <v>1962</v>
      </c>
      <c r="O8" s="8" t="s">
        <v>1963</v>
      </c>
      <c r="P8" s="9" t="s">
        <v>1964</v>
      </c>
      <c r="S8" s="2" t="s">
        <v>457</v>
      </c>
      <c r="T8" s="2" t="s">
        <v>458</v>
      </c>
      <c r="U8" s="2" t="s">
        <v>459</v>
      </c>
      <c r="V8" s="2" t="s">
        <v>394</v>
      </c>
      <c r="W8" s="2" t="s">
        <v>449</v>
      </c>
      <c r="X8" s="2" t="s">
        <v>457</v>
      </c>
      <c r="Y8" s="2" t="s">
        <v>457</v>
      </c>
      <c r="AA8" s="2" t="s">
        <v>275</v>
      </c>
      <c r="AC8" s="2" t="s">
        <v>99</v>
      </c>
    </row>
    <row r="9" spans="1:31" x14ac:dyDescent="0.35">
      <c r="A9" s="2" t="s">
        <v>460</v>
      </c>
      <c r="B9" s="2" t="s">
        <v>461</v>
      </c>
      <c r="C9" s="2" t="s">
        <v>462</v>
      </c>
      <c r="D9" s="2" t="s">
        <v>463</v>
      </c>
      <c r="E9" s="2" t="s">
        <v>414</v>
      </c>
      <c r="F9" s="2">
        <v>978</v>
      </c>
      <c r="G9" s="2" t="s">
        <v>415</v>
      </c>
      <c r="I9" s="1" t="s">
        <v>464</v>
      </c>
      <c r="N9" s="8" t="s">
        <v>454</v>
      </c>
      <c r="O9" s="8" t="s">
        <v>455</v>
      </c>
      <c r="P9" s="9" t="s">
        <v>456</v>
      </c>
      <c r="S9" s="2" t="s">
        <v>322</v>
      </c>
      <c r="T9" s="2" t="s">
        <v>468</v>
      </c>
      <c r="U9" s="2" t="s">
        <v>469</v>
      </c>
      <c r="V9" s="2" t="s">
        <v>394</v>
      </c>
      <c r="W9" s="2" t="s">
        <v>449</v>
      </c>
      <c r="X9" s="2" t="s">
        <v>470</v>
      </c>
      <c r="Y9" s="2" t="s">
        <v>322</v>
      </c>
      <c r="AA9" s="2" t="s">
        <v>258</v>
      </c>
    </row>
    <row r="10" spans="1:31" x14ac:dyDescent="0.35">
      <c r="A10" s="2" t="s">
        <v>471</v>
      </c>
      <c r="B10" s="2" t="s">
        <v>472</v>
      </c>
      <c r="C10" s="2" t="s">
        <v>473</v>
      </c>
      <c r="D10" s="2" t="s">
        <v>474</v>
      </c>
      <c r="E10" s="2" t="s">
        <v>475</v>
      </c>
      <c r="F10" s="2">
        <v>973</v>
      </c>
      <c r="G10" s="2" t="s">
        <v>476</v>
      </c>
      <c r="I10" s="185" t="s">
        <v>372</v>
      </c>
      <c r="J10" s="185" t="s">
        <v>373</v>
      </c>
      <c r="K10" s="186" t="s">
        <v>288</v>
      </c>
      <c r="N10" s="8" t="s">
        <v>465</v>
      </c>
      <c r="O10" s="8" t="s">
        <v>466</v>
      </c>
      <c r="P10" s="9" t="s">
        <v>467</v>
      </c>
      <c r="S10" s="2" t="s">
        <v>323</v>
      </c>
      <c r="T10" s="2" t="s">
        <v>479</v>
      </c>
      <c r="U10" s="2" t="s">
        <v>480</v>
      </c>
      <c r="V10" s="2" t="s">
        <v>394</v>
      </c>
      <c r="W10" s="2" t="s">
        <v>449</v>
      </c>
      <c r="X10" s="2" t="s">
        <v>470</v>
      </c>
      <c r="Y10" s="2" t="s">
        <v>323</v>
      </c>
    </row>
    <row r="11" spans="1:31" x14ac:dyDescent="0.35">
      <c r="A11" s="2" t="s">
        <v>481</v>
      </c>
      <c r="B11" s="2" t="s">
        <v>482</v>
      </c>
      <c r="C11" s="2" t="s">
        <v>483</v>
      </c>
      <c r="D11" s="2" t="s">
        <v>484</v>
      </c>
      <c r="E11" s="2" t="s">
        <v>485</v>
      </c>
      <c r="F11" s="2">
        <v>951</v>
      </c>
      <c r="G11" s="2" t="s">
        <v>486</v>
      </c>
      <c r="I11" s="3" t="s">
        <v>487</v>
      </c>
      <c r="J11" s="3">
        <v>784</v>
      </c>
      <c r="K11" s="4" t="s">
        <v>488</v>
      </c>
      <c r="N11" s="8" t="s">
        <v>477</v>
      </c>
      <c r="O11" s="8" t="s">
        <v>478</v>
      </c>
      <c r="P11" s="9" t="s">
        <v>163</v>
      </c>
      <c r="S11" s="2" t="s">
        <v>492</v>
      </c>
      <c r="T11" s="2" t="s">
        <v>493</v>
      </c>
      <c r="U11" s="2" t="s">
        <v>494</v>
      </c>
      <c r="V11" s="2" t="s">
        <v>394</v>
      </c>
      <c r="W11" s="2" t="s">
        <v>449</v>
      </c>
      <c r="X11" s="2" t="s">
        <v>470</v>
      </c>
      <c r="Y11" s="2" t="s">
        <v>492</v>
      </c>
    </row>
    <row r="12" spans="1:31" x14ac:dyDescent="0.35">
      <c r="A12" s="2" t="s">
        <v>495</v>
      </c>
      <c r="B12" s="2" t="s">
        <v>496</v>
      </c>
      <c r="C12" s="2" t="s">
        <v>497</v>
      </c>
      <c r="D12" s="2" t="s">
        <v>498</v>
      </c>
      <c r="E12" s="2" t="s">
        <v>485</v>
      </c>
      <c r="F12" s="2">
        <v>951</v>
      </c>
      <c r="G12" s="2" t="s">
        <v>486</v>
      </c>
      <c r="I12" s="3" t="s">
        <v>400</v>
      </c>
      <c r="J12" s="3">
        <v>971</v>
      </c>
      <c r="K12" s="4" t="s">
        <v>401</v>
      </c>
      <c r="N12" s="8" t="s">
        <v>489</v>
      </c>
      <c r="O12" s="8" t="s">
        <v>490</v>
      </c>
      <c r="P12" s="9" t="s">
        <v>491</v>
      </c>
      <c r="S12" s="2" t="s">
        <v>501</v>
      </c>
      <c r="T12" s="2" t="s">
        <v>502</v>
      </c>
      <c r="U12" s="2" t="s">
        <v>503</v>
      </c>
      <c r="V12" s="2" t="s">
        <v>394</v>
      </c>
      <c r="W12" s="2" t="s">
        <v>504</v>
      </c>
      <c r="X12" s="2" t="s">
        <v>501</v>
      </c>
      <c r="Y12" s="2" t="s">
        <v>501</v>
      </c>
    </row>
    <row r="13" spans="1:31" x14ac:dyDescent="0.35">
      <c r="A13" s="2" t="s">
        <v>505</v>
      </c>
      <c r="B13" s="2" t="s">
        <v>506</v>
      </c>
      <c r="C13" s="2" t="s">
        <v>507</v>
      </c>
      <c r="D13" s="2" t="s">
        <v>508</v>
      </c>
      <c r="E13" s="2" t="s">
        <v>509</v>
      </c>
      <c r="F13" s="2">
        <v>32</v>
      </c>
      <c r="G13" s="2" t="s">
        <v>510</v>
      </c>
      <c r="I13" s="3" t="s">
        <v>429</v>
      </c>
      <c r="J13" s="3">
        <v>8</v>
      </c>
      <c r="K13" s="4" t="s">
        <v>430</v>
      </c>
      <c r="N13" s="8" t="s">
        <v>499</v>
      </c>
      <c r="O13" s="8" t="s">
        <v>293</v>
      </c>
      <c r="P13" s="9" t="s">
        <v>500</v>
      </c>
      <c r="S13" s="2" t="s">
        <v>514</v>
      </c>
      <c r="T13" s="2" t="s">
        <v>515</v>
      </c>
      <c r="U13" s="2" t="s">
        <v>516</v>
      </c>
      <c r="V13" s="2" t="s">
        <v>394</v>
      </c>
      <c r="W13" s="2" t="s">
        <v>504</v>
      </c>
      <c r="X13" s="2" t="s">
        <v>514</v>
      </c>
      <c r="Y13" s="2" t="s">
        <v>514</v>
      </c>
    </row>
    <row r="14" spans="1:31" x14ac:dyDescent="0.35">
      <c r="A14" s="2" t="s">
        <v>517</v>
      </c>
      <c r="B14" s="2" t="s">
        <v>518</v>
      </c>
      <c r="C14" s="2" t="s">
        <v>519</v>
      </c>
      <c r="D14" s="2" t="s">
        <v>520</v>
      </c>
      <c r="E14" s="2" t="s">
        <v>521</v>
      </c>
      <c r="F14" s="2">
        <v>51</v>
      </c>
      <c r="G14" s="2" t="s">
        <v>522</v>
      </c>
      <c r="I14" s="3" t="s">
        <v>521</v>
      </c>
      <c r="J14" s="3">
        <v>51</v>
      </c>
      <c r="K14" s="4" t="s">
        <v>522</v>
      </c>
      <c r="N14" s="8" t="s">
        <v>511</v>
      </c>
      <c r="O14" s="8" t="s">
        <v>512</v>
      </c>
      <c r="P14" s="9" t="s">
        <v>513</v>
      </c>
      <c r="S14" s="2" t="s">
        <v>524</v>
      </c>
      <c r="T14" s="2" t="s">
        <v>525</v>
      </c>
      <c r="U14" s="2" t="s">
        <v>526</v>
      </c>
      <c r="V14" s="2" t="s">
        <v>394</v>
      </c>
      <c r="W14" s="2" t="s">
        <v>504</v>
      </c>
      <c r="X14" s="2" t="s">
        <v>524</v>
      </c>
      <c r="Y14" s="2" t="s">
        <v>524</v>
      </c>
    </row>
    <row r="15" spans="1:31" x14ac:dyDescent="0.35">
      <c r="A15" s="2" t="s">
        <v>527</v>
      </c>
      <c r="B15" s="2" t="s">
        <v>528</v>
      </c>
      <c r="C15" s="2" t="s">
        <v>529</v>
      </c>
      <c r="D15" s="2" t="s">
        <v>530</v>
      </c>
      <c r="E15" s="2" t="s">
        <v>531</v>
      </c>
      <c r="F15" s="2">
        <v>533</v>
      </c>
      <c r="G15" s="2" t="s">
        <v>532</v>
      </c>
      <c r="I15" s="3" t="s">
        <v>533</v>
      </c>
      <c r="J15" s="3">
        <v>532</v>
      </c>
      <c r="K15" s="4" t="s">
        <v>534</v>
      </c>
      <c r="N15" s="8" t="s">
        <v>523</v>
      </c>
      <c r="O15" s="8" t="s">
        <v>292</v>
      </c>
      <c r="P15" s="9" t="s">
        <v>165</v>
      </c>
      <c r="S15" s="2" t="s">
        <v>325</v>
      </c>
      <c r="T15" s="2" t="s">
        <v>536</v>
      </c>
      <c r="U15" s="2" t="s">
        <v>537</v>
      </c>
      <c r="V15" s="2" t="s">
        <v>394</v>
      </c>
      <c r="W15" s="2" t="s">
        <v>325</v>
      </c>
      <c r="X15" s="2" t="s">
        <v>325</v>
      </c>
      <c r="Y15" s="2" t="s">
        <v>325</v>
      </c>
    </row>
    <row r="16" spans="1:31" x14ac:dyDescent="0.35">
      <c r="A16" s="2" t="s">
        <v>538</v>
      </c>
      <c r="B16" s="2" t="s">
        <v>539</v>
      </c>
      <c r="C16" s="2" t="s">
        <v>540</v>
      </c>
      <c r="D16" s="2" t="s">
        <v>541</v>
      </c>
      <c r="E16" s="2" t="s">
        <v>542</v>
      </c>
      <c r="F16" s="2">
        <v>36</v>
      </c>
      <c r="G16" s="2" t="s">
        <v>543</v>
      </c>
      <c r="I16" s="3" t="s">
        <v>475</v>
      </c>
      <c r="J16" s="3">
        <v>973</v>
      </c>
      <c r="K16" s="4" t="s">
        <v>476</v>
      </c>
      <c r="N16" s="8" t="s">
        <v>535</v>
      </c>
      <c r="O16" s="8" t="s">
        <v>295</v>
      </c>
      <c r="P16" s="9" t="s">
        <v>155</v>
      </c>
      <c r="S16" s="2" t="s">
        <v>546</v>
      </c>
      <c r="T16" s="2" t="s">
        <v>547</v>
      </c>
      <c r="U16" s="2" t="s">
        <v>548</v>
      </c>
      <c r="V16" s="2" t="s">
        <v>549</v>
      </c>
      <c r="W16" s="2" t="s">
        <v>546</v>
      </c>
      <c r="X16" s="2" t="s">
        <v>546</v>
      </c>
      <c r="Y16" s="2" t="s">
        <v>546</v>
      </c>
    </row>
    <row r="17" spans="1:25" x14ac:dyDescent="0.35">
      <c r="A17" s="2" t="s">
        <v>550</v>
      </c>
      <c r="B17" s="2" t="s">
        <v>551</v>
      </c>
      <c r="C17" s="2" t="s">
        <v>552</v>
      </c>
      <c r="D17" s="2" t="s">
        <v>553</v>
      </c>
      <c r="E17" s="2" t="s">
        <v>414</v>
      </c>
      <c r="F17" s="2">
        <v>978</v>
      </c>
      <c r="G17" s="2" t="s">
        <v>415</v>
      </c>
      <c r="I17" s="3" t="s">
        <v>509</v>
      </c>
      <c r="J17" s="3">
        <v>32</v>
      </c>
      <c r="K17" s="4" t="s">
        <v>510</v>
      </c>
      <c r="N17" s="8" t="s">
        <v>544</v>
      </c>
      <c r="O17" s="8" t="s">
        <v>290</v>
      </c>
      <c r="P17" s="9" t="s">
        <v>545</v>
      </c>
      <c r="S17" s="2" t="s">
        <v>557</v>
      </c>
      <c r="T17" s="2" t="s">
        <v>558</v>
      </c>
      <c r="U17" s="2" t="s">
        <v>559</v>
      </c>
      <c r="V17" s="2" t="s">
        <v>560</v>
      </c>
      <c r="W17" s="2" t="s">
        <v>561</v>
      </c>
      <c r="X17" s="2" t="s">
        <v>562</v>
      </c>
      <c r="Y17" s="2" t="s">
        <v>557</v>
      </c>
    </row>
    <row r="18" spans="1:25" x14ac:dyDescent="0.35">
      <c r="A18" s="2" t="s">
        <v>563</v>
      </c>
      <c r="B18" s="2" t="s">
        <v>564</v>
      </c>
      <c r="C18" s="2" t="s">
        <v>565</v>
      </c>
      <c r="D18" s="2" t="s">
        <v>566</v>
      </c>
      <c r="E18" s="2" t="s">
        <v>567</v>
      </c>
      <c r="F18" s="2">
        <v>944</v>
      </c>
      <c r="G18" s="2" t="s">
        <v>568</v>
      </c>
      <c r="I18" s="3" t="s">
        <v>542</v>
      </c>
      <c r="J18" s="3">
        <v>36</v>
      </c>
      <c r="K18" s="4" t="s">
        <v>543</v>
      </c>
      <c r="N18" s="8" t="s">
        <v>554</v>
      </c>
      <c r="O18" s="8" t="s">
        <v>555</v>
      </c>
      <c r="P18" s="9" t="s">
        <v>556</v>
      </c>
      <c r="S18" s="2" t="s">
        <v>572</v>
      </c>
      <c r="T18" s="2" t="s">
        <v>573</v>
      </c>
      <c r="U18" s="2" t="s">
        <v>574</v>
      </c>
      <c r="V18" s="2" t="s">
        <v>560</v>
      </c>
      <c r="W18" s="2" t="s">
        <v>561</v>
      </c>
      <c r="X18" s="2" t="s">
        <v>562</v>
      </c>
      <c r="Y18" s="2" t="s">
        <v>572</v>
      </c>
    </row>
    <row r="19" spans="1:25" x14ac:dyDescent="0.35">
      <c r="A19" s="2" t="s">
        <v>575</v>
      </c>
      <c r="B19" s="2" t="s">
        <v>576</v>
      </c>
      <c r="C19" s="2" t="s">
        <v>577</v>
      </c>
      <c r="D19" s="2" t="s">
        <v>578</v>
      </c>
      <c r="E19" s="2" t="s">
        <v>579</v>
      </c>
      <c r="F19" s="2">
        <v>44</v>
      </c>
      <c r="G19" s="2" t="s">
        <v>580</v>
      </c>
      <c r="I19" s="3" t="s">
        <v>531</v>
      </c>
      <c r="J19" s="3">
        <v>533</v>
      </c>
      <c r="K19" s="4" t="s">
        <v>532</v>
      </c>
      <c r="N19" s="8" t="s">
        <v>569</v>
      </c>
      <c r="O19" s="8" t="s">
        <v>570</v>
      </c>
      <c r="P19" s="9" t="s">
        <v>571</v>
      </c>
      <c r="S19" s="2" t="s">
        <v>584</v>
      </c>
      <c r="T19" s="2" t="s">
        <v>585</v>
      </c>
      <c r="U19" s="2" t="s">
        <v>586</v>
      </c>
      <c r="V19" s="2" t="s">
        <v>560</v>
      </c>
      <c r="W19" s="2" t="s">
        <v>561</v>
      </c>
      <c r="X19" s="2" t="s">
        <v>584</v>
      </c>
      <c r="Y19" s="2" t="s">
        <v>584</v>
      </c>
    </row>
    <row r="20" spans="1:25" x14ac:dyDescent="0.35">
      <c r="A20" s="2" t="s">
        <v>587</v>
      </c>
      <c r="B20" s="2" t="s">
        <v>588</v>
      </c>
      <c r="C20" s="2" t="s">
        <v>589</v>
      </c>
      <c r="D20" s="2" t="s">
        <v>590</v>
      </c>
      <c r="E20" s="2" t="s">
        <v>591</v>
      </c>
      <c r="F20" s="2">
        <v>48</v>
      </c>
      <c r="G20" s="2" t="s">
        <v>592</v>
      </c>
      <c r="I20" s="3" t="s">
        <v>567</v>
      </c>
      <c r="J20" s="3">
        <v>944</v>
      </c>
      <c r="K20" s="4" t="s">
        <v>568</v>
      </c>
      <c r="N20" s="8" t="s">
        <v>581</v>
      </c>
      <c r="O20" s="8" t="s">
        <v>582</v>
      </c>
      <c r="P20" s="9" t="s">
        <v>583</v>
      </c>
      <c r="S20" s="2" t="s">
        <v>321</v>
      </c>
      <c r="T20" s="2" t="s">
        <v>594</v>
      </c>
      <c r="U20" s="2" t="s">
        <v>595</v>
      </c>
      <c r="V20" s="2" t="s">
        <v>560</v>
      </c>
      <c r="W20" s="2" t="s">
        <v>561</v>
      </c>
      <c r="X20" s="2" t="s">
        <v>596</v>
      </c>
      <c r="Y20" s="2" t="s">
        <v>321</v>
      </c>
    </row>
    <row r="21" spans="1:25" x14ac:dyDescent="0.35">
      <c r="A21" s="2" t="s">
        <v>597</v>
      </c>
      <c r="B21" s="2" t="s">
        <v>598</v>
      </c>
      <c r="C21" s="2" t="s">
        <v>599</v>
      </c>
      <c r="D21" s="2" t="s">
        <v>600</v>
      </c>
      <c r="E21" s="2" t="s">
        <v>601</v>
      </c>
      <c r="F21" s="2">
        <v>50</v>
      </c>
      <c r="G21" s="2" t="s">
        <v>602</v>
      </c>
      <c r="I21" s="3" t="s">
        <v>603</v>
      </c>
      <c r="J21" s="3">
        <v>977</v>
      </c>
      <c r="K21" s="4" t="s">
        <v>604</v>
      </c>
      <c r="N21" s="8" t="s">
        <v>593</v>
      </c>
      <c r="O21" s="8" t="s">
        <v>294</v>
      </c>
      <c r="P21" s="9" t="s">
        <v>161</v>
      </c>
      <c r="S21" s="2" t="s">
        <v>608</v>
      </c>
      <c r="T21" s="2" t="s">
        <v>609</v>
      </c>
      <c r="U21" s="2" t="s">
        <v>610</v>
      </c>
      <c r="V21" s="2" t="s">
        <v>560</v>
      </c>
      <c r="W21" s="2" t="s">
        <v>561</v>
      </c>
      <c r="X21" s="2" t="s">
        <v>596</v>
      </c>
      <c r="Y21" s="2" t="s">
        <v>608</v>
      </c>
    </row>
    <row r="22" spans="1:25" x14ac:dyDescent="0.35">
      <c r="A22" s="2" t="s">
        <v>611</v>
      </c>
      <c r="B22" s="2" t="s">
        <v>612</v>
      </c>
      <c r="C22" s="2" t="s">
        <v>613</v>
      </c>
      <c r="D22" s="2" t="s">
        <v>614</v>
      </c>
      <c r="E22" s="2" t="s">
        <v>615</v>
      </c>
      <c r="F22" s="2">
        <v>52</v>
      </c>
      <c r="G22" s="2" t="s">
        <v>616</v>
      </c>
      <c r="I22" s="3" t="s">
        <v>615</v>
      </c>
      <c r="J22" s="3">
        <v>52</v>
      </c>
      <c r="K22" s="4" t="s">
        <v>616</v>
      </c>
      <c r="N22" s="8" t="s">
        <v>605</v>
      </c>
      <c r="O22" s="8" t="s">
        <v>606</v>
      </c>
      <c r="P22" s="9" t="s">
        <v>607</v>
      </c>
      <c r="S22" s="2" t="s">
        <v>620</v>
      </c>
      <c r="T22" s="2" t="s">
        <v>621</v>
      </c>
      <c r="U22" s="2" t="s">
        <v>622</v>
      </c>
      <c r="V22" s="2" t="s">
        <v>560</v>
      </c>
      <c r="W22" s="2" t="s">
        <v>561</v>
      </c>
      <c r="X22" s="2" t="s">
        <v>596</v>
      </c>
      <c r="Y22" s="2" t="s">
        <v>623</v>
      </c>
    </row>
    <row r="23" spans="1:25" x14ac:dyDescent="0.35">
      <c r="A23" s="2" t="s">
        <v>624</v>
      </c>
      <c r="B23" s="2" t="s">
        <v>625</v>
      </c>
      <c r="C23" s="2" t="s">
        <v>626</v>
      </c>
      <c r="D23" s="2" t="s">
        <v>627</v>
      </c>
      <c r="E23" s="2" t="s">
        <v>628</v>
      </c>
      <c r="F23" s="2">
        <v>974</v>
      </c>
      <c r="G23" s="2" t="s">
        <v>629</v>
      </c>
      <c r="I23" s="3" t="s">
        <v>601</v>
      </c>
      <c r="J23" s="3">
        <v>50</v>
      </c>
      <c r="K23" s="4" t="s">
        <v>602</v>
      </c>
      <c r="N23" s="8" t="s">
        <v>617</v>
      </c>
      <c r="O23" s="8" t="s">
        <v>618</v>
      </c>
      <c r="P23" s="9" t="s">
        <v>619</v>
      </c>
      <c r="S23" s="2" t="s">
        <v>633</v>
      </c>
      <c r="T23" s="2" t="s">
        <v>634</v>
      </c>
      <c r="U23" s="2" t="s">
        <v>635</v>
      </c>
      <c r="V23" s="2" t="s">
        <v>560</v>
      </c>
      <c r="W23" s="2" t="s">
        <v>561</v>
      </c>
      <c r="X23" s="2" t="s">
        <v>596</v>
      </c>
      <c r="Y23" s="2" t="s">
        <v>623</v>
      </c>
    </row>
    <row r="24" spans="1:25" x14ac:dyDescent="0.35">
      <c r="A24" s="2" t="s">
        <v>636</v>
      </c>
      <c r="B24" s="2" t="s">
        <v>637</v>
      </c>
      <c r="C24" s="2" t="s">
        <v>638</v>
      </c>
      <c r="D24" s="2" t="s">
        <v>639</v>
      </c>
      <c r="E24" s="2" t="s">
        <v>414</v>
      </c>
      <c r="F24" s="2">
        <v>978</v>
      </c>
      <c r="G24" s="2" t="s">
        <v>415</v>
      </c>
      <c r="I24" s="3" t="s">
        <v>640</v>
      </c>
      <c r="J24" s="3">
        <v>975</v>
      </c>
      <c r="K24" s="4" t="s">
        <v>641</v>
      </c>
      <c r="N24" s="8" t="s">
        <v>630</v>
      </c>
      <c r="O24" s="8" t="s">
        <v>631</v>
      </c>
      <c r="P24" s="9" t="s">
        <v>632</v>
      </c>
      <c r="S24" s="2" t="s">
        <v>645</v>
      </c>
      <c r="T24" s="2" t="s">
        <v>646</v>
      </c>
      <c r="U24" s="2" t="s">
        <v>647</v>
      </c>
      <c r="V24" s="2" t="s">
        <v>560</v>
      </c>
      <c r="W24" s="2" t="s">
        <v>561</v>
      </c>
      <c r="X24" s="2" t="s">
        <v>596</v>
      </c>
      <c r="Y24" s="2" t="s">
        <v>645</v>
      </c>
    </row>
    <row r="25" spans="1:25" x14ac:dyDescent="0.35">
      <c r="A25" s="2" t="s">
        <v>648</v>
      </c>
      <c r="B25" s="2" t="s">
        <v>649</v>
      </c>
      <c r="C25" s="2" t="s">
        <v>650</v>
      </c>
      <c r="D25" s="2" t="s">
        <v>651</v>
      </c>
      <c r="E25" s="2" t="s">
        <v>652</v>
      </c>
      <c r="F25" s="2">
        <v>84</v>
      </c>
      <c r="G25" s="2" t="s">
        <v>653</v>
      </c>
      <c r="I25" s="3" t="s">
        <v>591</v>
      </c>
      <c r="J25" s="3">
        <v>48</v>
      </c>
      <c r="K25" s="4" t="s">
        <v>592</v>
      </c>
      <c r="N25" s="8" t="s">
        <v>642</v>
      </c>
      <c r="O25" s="8" t="s">
        <v>643</v>
      </c>
      <c r="P25" s="9" t="s">
        <v>644</v>
      </c>
      <c r="S25" s="2" t="s">
        <v>657</v>
      </c>
      <c r="T25" s="2" t="s">
        <v>658</v>
      </c>
      <c r="U25" s="2" t="s">
        <v>659</v>
      </c>
      <c r="V25" s="2" t="s">
        <v>560</v>
      </c>
      <c r="W25" s="2" t="s">
        <v>561</v>
      </c>
      <c r="X25" s="2" t="s">
        <v>596</v>
      </c>
      <c r="Y25" s="2" t="s">
        <v>657</v>
      </c>
    </row>
    <row r="26" spans="1:25" x14ac:dyDescent="0.35">
      <c r="A26" s="2" t="s">
        <v>660</v>
      </c>
      <c r="B26" s="2" t="s">
        <v>661</v>
      </c>
      <c r="C26" s="2" t="s">
        <v>662</v>
      </c>
      <c r="D26" s="2" t="s">
        <v>663</v>
      </c>
      <c r="E26" s="2" t="s">
        <v>664</v>
      </c>
      <c r="F26" s="2">
        <v>952</v>
      </c>
      <c r="G26" s="2" t="s">
        <v>665</v>
      </c>
      <c r="I26" s="3" t="s">
        <v>666</v>
      </c>
      <c r="J26" s="3">
        <v>108</v>
      </c>
      <c r="K26" s="4" t="s">
        <v>667</v>
      </c>
      <c r="N26" s="8" t="s">
        <v>654</v>
      </c>
      <c r="O26" s="8" t="s">
        <v>655</v>
      </c>
      <c r="P26" s="9" t="s">
        <v>656</v>
      </c>
      <c r="S26" s="2" t="s">
        <v>671</v>
      </c>
      <c r="T26" s="2" t="s">
        <v>672</v>
      </c>
      <c r="U26" s="2" t="s">
        <v>673</v>
      </c>
      <c r="V26" s="2" t="s">
        <v>560</v>
      </c>
      <c r="W26" s="2" t="s">
        <v>674</v>
      </c>
      <c r="X26" s="2" t="s">
        <v>671</v>
      </c>
      <c r="Y26" s="2" t="s">
        <v>671</v>
      </c>
    </row>
    <row r="27" spans="1:25" x14ac:dyDescent="0.35">
      <c r="A27" s="2" t="s">
        <v>675</v>
      </c>
      <c r="B27" s="2" t="s">
        <v>676</v>
      </c>
      <c r="C27" s="2" t="s">
        <v>677</v>
      </c>
      <c r="D27" s="2" t="s">
        <v>678</v>
      </c>
      <c r="E27" s="2" t="s">
        <v>679</v>
      </c>
      <c r="F27" s="2">
        <v>60</v>
      </c>
      <c r="G27" s="2" t="s">
        <v>680</v>
      </c>
      <c r="I27" s="3" t="s">
        <v>679</v>
      </c>
      <c r="J27" s="3">
        <v>60</v>
      </c>
      <c r="K27" s="4" t="s">
        <v>680</v>
      </c>
      <c r="N27" s="8" t="s">
        <v>668</v>
      </c>
      <c r="O27" s="8" t="s">
        <v>669</v>
      </c>
      <c r="P27" s="9" t="s">
        <v>670</v>
      </c>
      <c r="S27" s="2" t="s">
        <v>684</v>
      </c>
      <c r="T27" s="2" t="s">
        <v>685</v>
      </c>
      <c r="U27" s="2" t="s">
        <v>686</v>
      </c>
      <c r="V27" s="2" t="s">
        <v>560</v>
      </c>
      <c r="W27" s="2" t="s">
        <v>674</v>
      </c>
      <c r="X27" s="2" t="s">
        <v>684</v>
      </c>
      <c r="Y27" s="2" t="s">
        <v>684</v>
      </c>
    </row>
    <row r="28" spans="1:25" x14ac:dyDescent="0.35">
      <c r="A28" s="2" t="s">
        <v>687</v>
      </c>
      <c r="B28" s="2" t="s">
        <v>688</v>
      </c>
      <c r="C28" s="2" t="s">
        <v>689</v>
      </c>
      <c r="D28" s="2" t="s">
        <v>690</v>
      </c>
      <c r="E28" s="2" t="s">
        <v>689</v>
      </c>
      <c r="F28" s="2">
        <v>64</v>
      </c>
      <c r="G28" s="2" t="s">
        <v>691</v>
      </c>
      <c r="I28" s="3" t="s">
        <v>692</v>
      </c>
      <c r="J28" s="3">
        <v>96</v>
      </c>
      <c r="K28" s="4" t="s">
        <v>693</v>
      </c>
      <c r="N28" s="8" t="s">
        <v>681</v>
      </c>
      <c r="O28" s="8" t="s">
        <v>682</v>
      </c>
      <c r="P28" s="9" t="s">
        <v>683</v>
      </c>
      <c r="S28" s="2" t="s">
        <v>697</v>
      </c>
      <c r="T28" s="2" t="s">
        <v>698</v>
      </c>
      <c r="U28" s="2" t="s">
        <v>699</v>
      </c>
      <c r="V28" s="2" t="s">
        <v>560</v>
      </c>
      <c r="W28" s="2" t="s">
        <v>697</v>
      </c>
      <c r="X28" s="2" t="s">
        <v>697</v>
      </c>
      <c r="Y28" s="2" t="s">
        <v>697</v>
      </c>
    </row>
    <row r="29" spans="1:25" x14ac:dyDescent="0.35">
      <c r="A29" s="2" t="s">
        <v>700</v>
      </c>
      <c r="B29" s="2" t="s">
        <v>701</v>
      </c>
      <c r="C29" s="2" t="s">
        <v>702</v>
      </c>
      <c r="D29" s="2" t="s">
        <v>703</v>
      </c>
      <c r="E29" s="2" t="s">
        <v>704</v>
      </c>
      <c r="F29" s="2">
        <v>68</v>
      </c>
      <c r="G29" s="2" t="s">
        <v>705</v>
      </c>
      <c r="I29" s="3" t="s">
        <v>704</v>
      </c>
      <c r="J29" s="3">
        <v>68</v>
      </c>
      <c r="K29" s="4" t="s">
        <v>705</v>
      </c>
      <c r="N29" s="8" t="s">
        <v>694</v>
      </c>
      <c r="O29" s="8" t="s">
        <v>695</v>
      </c>
      <c r="P29" s="9" t="s">
        <v>696</v>
      </c>
      <c r="S29" s="2" t="s">
        <v>709</v>
      </c>
      <c r="T29" s="2" t="s">
        <v>710</v>
      </c>
      <c r="U29" s="2" t="s">
        <v>711</v>
      </c>
      <c r="V29" s="2" t="s">
        <v>560</v>
      </c>
      <c r="W29" s="2" t="s">
        <v>709</v>
      </c>
      <c r="X29" s="2" t="s">
        <v>709</v>
      </c>
      <c r="Y29" s="2" t="s">
        <v>709</v>
      </c>
    </row>
    <row r="30" spans="1:25" x14ac:dyDescent="0.35">
      <c r="A30" s="2" t="s">
        <v>712</v>
      </c>
      <c r="B30" s="2" t="s">
        <v>713</v>
      </c>
      <c r="C30" s="2" t="s">
        <v>714</v>
      </c>
      <c r="D30" s="2" t="s">
        <v>715</v>
      </c>
      <c r="E30" s="2" t="s">
        <v>603</v>
      </c>
      <c r="F30" s="2">
        <v>977</v>
      </c>
      <c r="G30" s="2" t="s">
        <v>604</v>
      </c>
      <c r="I30" s="3" t="s">
        <v>716</v>
      </c>
      <c r="J30" s="3">
        <v>986</v>
      </c>
      <c r="K30" s="4" t="s">
        <v>717</v>
      </c>
      <c r="N30" s="8" t="s">
        <v>706</v>
      </c>
      <c r="O30" s="8" t="s">
        <v>707</v>
      </c>
      <c r="P30" s="9" t="s">
        <v>708</v>
      </c>
      <c r="S30" s="2" t="s">
        <v>326</v>
      </c>
      <c r="T30" s="2" t="s">
        <v>326</v>
      </c>
      <c r="U30" s="2" t="s">
        <v>326</v>
      </c>
      <c r="V30" s="2" t="s">
        <v>326</v>
      </c>
      <c r="W30" s="2" t="s">
        <v>326</v>
      </c>
      <c r="X30" s="2" t="s">
        <v>326</v>
      </c>
      <c r="Y30" s="2" t="s">
        <v>326</v>
      </c>
    </row>
    <row r="31" spans="1:25" x14ac:dyDescent="0.35">
      <c r="A31" s="2" t="s">
        <v>721</v>
      </c>
      <c r="B31" s="2" t="s">
        <v>722</v>
      </c>
      <c r="C31" s="2" t="s">
        <v>723</v>
      </c>
      <c r="D31" s="2" t="s">
        <v>724</v>
      </c>
      <c r="E31" s="2" t="s">
        <v>725</v>
      </c>
      <c r="F31" s="2">
        <v>72</v>
      </c>
      <c r="G31" s="2" t="s">
        <v>726</v>
      </c>
      <c r="I31" s="3" t="s">
        <v>579</v>
      </c>
      <c r="J31" s="3">
        <v>44</v>
      </c>
      <c r="K31" s="4" t="s">
        <v>580</v>
      </c>
      <c r="N31" s="8" t="s">
        <v>718</v>
      </c>
      <c r="O31" s="8" t="s">
        <v>719</v>
      </c>
      <c r="P31" s="9" t="s">
        <v>720</v>
      </c>
    </row>
    <row r="32" spans="1:25" x14ac:dyDescent="0.35">
      <c r="A32" s="2" t="s">
        <v>730</v>
      </c>
      <c r="B32" s="2" t="s">
        <v>731</v>
      </c>
      <c r="C32" s="2" t="s">
        <v>732</v>
      </c>
      <c r="D32" s="2" t="s">
        <v>733</v>
      </c>
      <c r="E32" s="2" t="s">
        <v>716</v>
      </c>
      <c r="F32" s="2">
        <v>986</v>
      </c>
      <c r="G32" s="2" t="s">
        <v>717</v>
      </c>
      <c r="I32" s="3" t="s">
        <v>689</v>
      </c>
      <c r="J32" s="3">
        <v>64</v>
      </c>
      <c r="K32" s="4" t="s">
        <v>691</v>
      </c>
      <c r="N32" s="8" t="s">
        <v>727</v>
      </c>
      <c r="O32" s="8" t="s">
        <v>728</v>
      </c>
      <c r="P32" s="9" t="s">
        <v>729</v>
      </c>
    </row>
    <row r="33" spans="1:16" x14ac:dyDescent="0.35">
      <c r="A33" s="2" t="s">
        <v>737</v>
      </c>
      <c r="B33" s="2" t="s">
        <v>738</v>
      </c>
      <c r="C33" s="2" t="s">
        <v>739</v>
      </c>
      <c r="D33" s="2" t="s">
        <v>740</v>
      </c>
      <c r="E33" s="2" t="s">
        <v>157</v>
      </c>
      <c r="F33" s="2">
        <v>840</v>
      </c>
      <c r="G33" s="2" t="s">
        <v>387</v>
      </c>
      <c r="I33" s="3" t="s">
        <v>725</v>
      </c>
      <c r="J33" s="3">
        <v>72</v>
      </c>
      <c r="K33" s="4" t="s">
        <v>726</v>
      </c>
      <c r="N33" s="8" t="s">
        <v>734</v>
      </c>
      <c r="O33" s="8" t="s">
        <v>735</v>
      </c>
      <c r="P33" s="9" t="s">
        <v>736</v>
      </c>
    </row>
    <row r="34" spans="1:16" x14ac:dyDescent="0.35">
      <c r="A34" s="2" t="s">
        <v>744</v>
      </c>
      <c r="B34" s="2" t="s">
        <v>745</v>
      </c>
      <c r="C34" s="2" t="s">
        <v>746</v>
      </c>
      <c r="D34" s="2" t="s">
        <v>747</v>
      </c>
      <c r="E34" s="2" t="s">
        <v>157</v>
      </c>
      <c r="F34" s="2">
        <v>840</v>
      </c>
      <c r="G34" s="2" t="s">
        <v>387</v>
      </c>
      <c r="I34" s="3" t="s">
        <v>628</v>
      </c>
      <c r="J34" s="3">
        <v>974</v>
      </c>
      <c r="K34" s="4" t="s">
        <v>629</v>
      </c>
      <c r="N34" s="8" t="s">
        <v>741</v>
      </c>
      <c r="O34" s="8" t="s">
        <v>742</v>
      </c>
      <c r="P34" s="9" t="s">
        <v>743</v>
      </c>
    </row>
    <row r="35" spans="1:16" x14ac:dyDescent="0.35">
      <c r="A35" s="2" t="s">
        <v>751</v>
      </c>
      <c r="B35" s="2" t="s">
        <v>752</v>
      </c>
      <c r="C35" s="2" t="s">
        <v>753</v>
      </c>
      <c r="D35" s="2" t="s">
        <v>754</v>
      </c>
      <c r="E35" s="2" t="s">
        <v>692</v>
      </c>
      <c r="F35" s="2">
        <v>96</v>
      </c>
      <c r="G35" s="2" t="s">
        <v>693</v>
      </c>
      <c r="I35" s="3" t="s">
        <v>652</v>
      </c>
      <c r="J35" s="3">
        <v>84</v>
      </c>
      <c r="K35" s="4" t="s">
        <v>653</v>
      </c>
      <c r="N35" s="8" t="s">
        <v>748</v>
      </c>
      <c r="O35" s="8" t="s">
        <v>749</v>
      </c>
      <c r="P35" s="9" t="s">
        <v>750</v>
      </c>
    </row>
    <row r="36" spans="1:16" x14ac:dyDescent="0.35">
      <c r="A36" s="2" t="s">
        <v>758</v>
      </c>
      <c r="B36" s="2" t="s">
        <v>759</v>
      </c>
      <c r="C36" s="2" t="s">
        <v>760</v>
      </c>
      <c r="D36" s="2" t="s">
        <v>761</v>
      </c>
      <c r="E36" s="2" t="s">
        <v>640</v>
      </c>
      <c r="F36" s="2">
        <v>975</v>
      </c>
      <c r="G36" s="2" t="s">
        <v>641</v>
      </c>
      <c r="I36" s="3" t="s">
        <v>762</v>
      </c>
      <c r="J36" s="3">
        <v>124</v>
      </c>
      <c r="K36" s="4" t="s">
        <v>763</v>
      </c>
      <c r="N36" s="8" t="s">
        <v>755</v>
      </c>
      <c r="O36" s="8" t="s">
        <v>756</v>
      </c>
      <c r="P36" s="9" t="s">
        <v>757</v>
      </c>
    </row>
    <row r="37" spans="1:16" x14ac:dyDescent="0.35">
      <c r="A37" s="2" t="s">
        <v>767</v>
      </c>
      <c r="B37" s="2" t="s">
        <v>768</v>
      </c>
      <c r="C37" s="2" t="s">
        <v>769</v>
      </c>
      <c r="D37" s="2" t="s">
        <v>770</v>
      </c>
      <c r="E37" s="2" t="s">
        <v>664</v>
      </c>
      <c r="F37" s="2">
        <v>952</v>
      </c>
      <c r="G37" s="2" t="s">
        <v>665</v>
      </c>
      <c r="I37" s="3" t="s">
        <v>771</v>
      </c>
      <c r="J37" s="3">
        <v>976</v>
      </c>
      <c r="K37" s="4" t="s">
        <v>772</v>
      </c>
      <c r="N37" s="8" t="s">
        <v>764</v>
      </c>
      <c r="O37" s="8" t="s">
        <v>765</v>
      </c>
      <c r="P37" s="9" t="s">
        <v>766</v>
      </c>
    </row>
    <row r="38" spans="1:16" x14ac:dyDescent="0.35">
      <c r="A38" s="2" t="s">
        <v>776</v>
      </c>
      <c r="B38" s="2" t="s">
        <v>777</v>
      </c>
      <c r="C38" s="2" t="s">
        <v>778</v>
      </c>
      <c r="D38" s="2" t="s">
        <v>779</v>
      </c>
      <c r="E38" s="2" t="s">
        <v>666</v>
      </c>
      <c r="F38" s="2">
        <v>108</v>
      </c>
      <c r="G38" s="2" t="s">
        <v>667</v>
      </c>
      <c r="I38" s="3" t="s">
        <v>780</v>
      </c>
      <c r="J38" s="3">
        <v>756</v>
      </c>
      <c r="K38" s="4" t="s">
        <v>781</v>
      </c>
      <c r="N38" s="8" t="s">
        <v>773</v>
      </c>
      <c r="O38" s="8" t="s">
        <v>774</v>
      </c>
      <c r="P38" s="9" t="s">
        <v>775</v>
      </c>
    </row>
    <row r="39" spans="1:16" x14ac:dyDescent="0.35">
      <c r="A39" s="2" t="s">
        <v>785</v>
      </c>
      <c r="B39" s="2" t="s">
        <v>786</v>
      </c>
      <c r="C39" s="2" t="s">
        <v>787</v>
      </c>
      <c r="D39" s="2" t="s">
        <v>788</v>
      </c>
      <c r="E39" s="2" t="s">
        <v>789</v>
      </c>
      <c r="F39" s="2">
        <v>116</v>
      </c>
      <c r="G39" s="2" t="s">
        <v>790</v>
      </c>
      <c r="I39" s="3" t="s">
        <v>791</v>
      </c>
      <c r="J39" s="3">
        <v>990</v>
      </c>
      <c r="K39" s="4" t="s">
        <v>792</v>
      </c>
      <c r="N39" s="8" t="s">
        <v>782</v>
      </c>
      <c r="O39" s="8" t="s">
        <v>783</v>
      </c>
      <c r="P39" s="9" t="s">
        <v>784</v>
      </c>
    </row>
    <row r="40" spans="1:16" x14ac:dyDescent="0.35">
      <c r="A40" s="2" t="s">
        <v>794</v>
      </c>
      <c r="B40" s="2" t="s">
        <v>795</v>
      </c>
      <c r="C40" s="2" t="s">
        <v>796</v>
      </c>
      <c r="D40" s="2" t="s">
        <v>797</v>
      </c>
      <c r="E40" s="2" t="s">
        <v>798</v>
      </c>
      <c r="F40" s="2">
        <v>950</v>
      </c>
      <c r="G40" s="2" t="s">
        <v>799</v>
      </c>
      <c r="I40" s="3" t="s">
        <v>800</v>
      </c>
      <c r="J40" s="3">
        <v>0</v>
      </c>
      <c r="K40" s="4" t="s">
        <v>801</v>
      </c>
      <c r="N40" s="8" t="s">
        <v>793</v>
      </c>
      <c r="O40" s="8" t="s">
        <v>289</v>
      </c>
      <c r="P40" s="9" t="s">
        <v>159</v>
      </c>
    </row>
    <row r="41" spans="1:16" x14ac:dyDescent="0.35">
      <c r="A41" s="2" t="s">
        <v>805</v>
      </c>
      <c r="B41" s="2" t="s">
        <v>806</v>
      </c>
      <c r="C41" s="2" t="s">
        <v>807</v>
      </c>
      <c r="D41" s="2" t="s">
        <v>808</v>
      </c>
      <c r="E41" s="2" t="s">
        <v>762</v>
      </c>
      <c r="F41" s="2">
        <v>124</v>
      </c>
      <c r="G41" s="2" t="s">
        <v>763</v>
      </c>
      <c r="I41" s="3" t="s">
        <v>809</v>
      </c>
      <c r="J41" s="3">
        <v>170</v>
      </c>
      <c r="K41" s="4" t="s">
        <v>810</v>
      </c>
      <c r="N41" s="8" t="s">
        <v>802</v>
      </c>
      <c r="O41" s="8" t="s">
        <v>803</v>
      </c>
      <c r="P41" s="9" t="s">
        <v>804</v>
      </c>
    </row>
    <row r="42" spans="1:16" x14ac:dyDescent="0.35">
      <c r="A42" s="2" t="s">
        <v>814</v>
      </c>
      <c r="B42" s="2" t="s">
        <v>815</v>
      </c>
      <c r="C42" s="2" t="s">
        <v>816</v>
      </c>
      <c r="D42" s="2" t="s">
        <v>817</v>
      </c>
      <c r="E42" s="2" t="s">
        <v>818</v>
      </c>
      <c r="F42" s="2">
        <v>132</v>
      </c>
      <c r="G42" s="2" t="s">
        <v>819</v>
      </c>
      <c r="I42" s="3" t="s">
        <v>820</v>
      </c>
      <c r="J42" s="3">
        <v>188</v>
      </c>
      <c r="K42" s="4" t="s">
        <v>821</v>
      </c>
      <c r="N42" s="8" t="s">
        <v>811</v>
      </c>
      <c r="O42" s="8" t="s">
        <v>812</v>
      </c>
      <c r="P42" s="9" t="s">
        <v>813</v>
      </c>
    </row>
    <row r="43" spans="1:16" x14ac:dyDescent="0.35">
      <c r="A43" s="2" t="s">
        <v>825</v>
      </c>
      <c r="B43" s="2" t="s">
        <v>826</v>
      </c>
      <c r="C43" s="2" t="s">
        <v>827</v>
      </c>
      <c r="D43" s="2" t="s">
        <v>828</v>
      </c>
      <c r="E43" s="2" t="s">
        <v>829</v>
      </c>
      <c r="F43" s="2">
        <v>136</v>
      </c>
      <c r="G43" s="2" t="s">
        <v>830</v>
      </c>
      <c r="I43" s="3" t="s">
        <v>831</v>
      </c>
      <c r="J43" s="3">
        <v>931</v>
      </c>
      <c r="K43" s="4" t="s">
        <v>832</v>
      </c>
      <c r="N43" s="8" t="s">
        <v>822</v>
      </c>
      <c r="O43" s="8" t="s">
        <v>823</v>
      </c>
      <c r="P43" s="9" t="s">
        <v>824</v>
      </c>
    </row>
    <row r="44" spans="1:16" x14ac:dyDescent="0.35">
      <c r="A44" s="2" t="s">
        <v>836</v>
      </c>
      <c r="B44" s="2" t="s">
        <v>837</v>
      </c>
      <c r="C44" s="2" t="s">
        <v>838</v>
      </c>
      <c r="D44" s="2" t="s">
        <v>839</v>
      </c>
      <c r="E44" s="2" t="s">
        <v>798</v>
      </c>
      <c r="F44" s="2">
        <v>950</v>
      </c>
      <c r="G44" s="2" t="s">
        <v>799</v>
      </c>
      <c r="I44" s="3" t="s">
        <v>818</v>
      </c>
      <c r="J44" s="3">
        <v>132</v>
      </c>
      <c r="K44" s="4" t="s">
        <v>819</v>
      </c>
      <c r="N44" s="8" t="s">
        <v>833</v>
      </c>
      <c r="O44" s="8" t="s">
        <v>834</v>
      </c>
      <c r="P44" s="9" t="s">
        <v>835</v>
      </c>
    </row>
    <row r="45" spans="1:16" x14ac:dyDescent="0.35">
      <c r="A45" s="2" t="s">
        <v>843</v>
      </c>
      <c r="B45" s="2" t="s">
        <v>844</v>
      </c>
      <c r="C45" s="2" t="s">
        <v>845</v>
      </c>
      <c r="D45" s="2" t="s">
        <v>846</v>
      </c>
      <c r="E45" s="2" t="s">
        <v>798</v>
      </c>
      <c r="F45" s="2">
        <v>950</v>
      </c>
      <c r="G45" s="2" t="s">
        <v>799</v>
      </c>
      <c r="I45" s="3" t="s">
        <v>847</v>
      </c>
      <c r="J45" s="3">
        <v>203</v>
      </c>
      <c r="K45" s="4" t="s">
        <v>848</v>
      </c>
      <c r="N45" s="8" t="s">
        <v>840</v>
      </c>
      <c r="O45" s="8" t="s">
        <v>841</v>
      </c>
      <c r="P45" s="9" t="s">
        <v>842</v>
      </c>
    </row>
    <row r="46" spans="1:16" x14ac:dyDescent="0.35">
      <c r="A46" s="2" t="s">
        <v>852</v>
      </c>
      <c r="B46" s="2" t="s">
        <v>853</v>
      </c>
      <c r="C46" s="2" t="s">
        <v>854</v>
      </c>
      <c r="D46" s="2" t="s">
        <v>855</v>
      </c>
      <c r="E46" s="2" t="s">
        <v>791</v>
      </c>
      <c r="F46" s="2">
        <v>990</v>
      </c>
      <c r="G46" s="2" t="s">
        <v>792</v>
      </c>
      <c r="I46" s="3" t="s">
        <v>856</v>
      </c>
      <c r="J46" s="3">
        <v>262</v>
      </c>
      <c r="K46" s="4" t="s">
        <v>857</v>
      </c>
      <c r="N46" s="8" t="s">
        <v>849</v>
      </c>
      <c r="O46" s="8" t="s">
        <v>850</v>
      </c>
      <c r="P46" s="9" t="s">
        <v>851</v>
      </c>
    </row>
    <row r="47" spans="1:16" x14ac:dyDescent="0.35">
      <c r="A47" s="2" t="s">
        <v>861</v>
      </c>
      <c r="B47" s="2" t="s">
        <v>862</v>
      </c>
      <c r="C47" s="2" t="s">
        <v>863</v>
      </c>
      <c r="D47" s="2" t="s">
        <v>864</v>
      </c>
      <c r="E47" s="2" t="s">
        <v>800</v>
      </c>
      <c r="F47" s="2">
        <v>0</v>
      </c>
      <c r="G47" s="2" t="s">
        <v>801</v>
      </c>
      <c r="I47" s="3" t="s">
        <v>865</v>
      </c>
      <c r="J47" s="3">
        <v>208</v>
      </c>
      <c r="K47" s="4" t="s">
        <v>866</v>
      </c>
      <c r="N47" s="8" t="s">
        <v>858</v>
      </c>
      <c r="O47" s="8" t="s">
        <v>859</v>
      </c>
      <c r="P47" s="9" t="s">
        <v>860</v>
      </c>
    </row>
    <row r="48" spans="1:16" x14ac:dyDescent="0.35">
      <c r="A48" s="2" t="s">
        <v>870</v>
      </c>
      <c r="B48" s="2" t="s">
        <v>871</v>
      </c>
      <c r="C48" s="2" t="s">
        <v>872</v>
      </c>
      <c r="D48" s="2" t="s">
        <v>873</v>
      </c>
      <c r="E48" s="2" t="s">
        <v>542</v>
      </c>
      <c r="F48" s="2">
        <v>36</v>
      </c>
      <c r="G48" s="2" t="s">
        <v>543</v>
      </c>
      <c r="I48" s="3" t="s">
        <v>874</v>
      </c>
      <c r="J48" s="3">
        <v>214</v>
      </c>
      <c r="K48" s="4" t="s">
        <v>875</v>
      </c>
      <c r="N48" s="8" t="s">
        <v>867</v>
      </c>
      <c r="O48" s="8" t="s">
        <v>868</v>
      </c>
      <c r="P48" s="9" t="s">
        <v>869</v>
      </c>
    </row>
    <row r="49" spans="1:16" x14ac:dyDescent="0.35">
      <c r="A49" s="2" t="s">
        <v>879</v>
      </c>
      <c r="B49" s="2" t="s">
        <v>880</v>
      </c>
      <c r="C49" s="2" t="s">
        <v>881</v>
      </c>
      <c r="D49" s="2" t="s">
        <v>882</v>
      </c>
      <c r="E49" s="2" t="s">
        <v>542</v>
      </c>
      <c r="F49" s="2">
        <v>36</v>
      </c>
      <c r="G49" s="2" t="s">
        <v>543</v>
      </c>
      <c r="I49" s="3" t="s">
        <v>442</v>
      </c>
      <c r="J49" s="3">
        <v>12</v>
      </c>
      <c r="K49" s="4" t="s">
        <v>443</v>
      </c>
      <c r="N49" s="8" t="s">
        <v>876</v>
      </c>
      <c r="O49" s="8" t="s">
        <v>877</v>
      </c>
      <c r="P49" s="9" t="s">
        <v>878</v>
      </c>
    </row>
    <row r="50" spans="1:16" x14ac:dyDescent="0.35">
      <c r="A50" s="2" t="s">
        <v>886</v>
      </c>
      <c r="B50" s="2" t="s">
        <v>887</v>
      </c>
      <c r="C50" s="2" t="s">
        <v>888</v>
      </c>
      <c r="D50" s="2" t="s">
        <v>889</v>
      </c>
      <c r="E50" s="2" t="s">
        <v>809</v>
      </c>
      <c r="F50" s="2">
        <v>170</v>
      </c>
      <c r="G50" s="2" t="s">
        <v>810</v>
      </c>
      <c r="I50" s="3" t="s">
        <v>890</v>
      </c>
      <c r="J50" s="3">
        <v>818</v>
      </c>
      <c r="K50" s="4" t="s">
        <v>891</v>
      </c>
      <c r="N50" s="8" t="s">
        <v>883</v>
      </c>
      <c r="O50" s="8" t="s">
        <v>884</v>
      </c>
      <c r="P50" s="9" t="s">
        <v>885</v>
      </c>
    </row>
    <row r="51" spans="1:16" x14ac:dyDescent="0.35">
      <c r="A51" s="2" t="s">
        <v>895</v>
      </c>
      <c r="B51" s="2" t="s">
        <v>896</v>
      </c>
      <c r="C51" s="2" t="s">
        <v>897</v>
      </c>
      <c r="D51" s="2" t="s">
        <v>898</v>
      </c>
      <c r="E51" s="2" t="s">
        <v>899</v>
      </c>
      <c r="F51" s="2">
        <v>174</v>
      </c>
      <c r="G51" s="2" t="s">
        <v>900</v>
      </c>
      <c r="I51" s="3" t="s">
        <v>901</v>
      </c>
      <c r="J51" s="3">
        <v>232</v>
      </c>
      <c r="K51" s="4" t="s">
        <v>902</v>
      </c>
      <c r="N51" s="8" t="s">
        <v>892</v>
      </c>
      <c r="O51" s="8" t="s">
        <v>893</v>
      </c>
      <c r="P51" s="9" t="s">
        <v>894</v>
      </c>
    </row>
    <row r="52" spans="1:16" x14ac:dyDescent="0.35">
      <c r="A52" s="2" t="s">
        <v>906</v>
      </c>
      <c r="B52" s="2" t="s">
        <v>907</v>
      </c>
      <c r="C52" s="2" t="s">
        <v>908</v>
      </c>
      <c r="D52" s="2" t="s">
        <v>909</v>
      </c>
      <c r="E52" s="2" t="s">
        <v>820</v>
      </c>
      <c r="F52" s="2">
        <v>188</v>
      </c>
      <c r="G52" s="2" t="s">
        <v>821</v>
      </c>
      <c r="I52" s="3" t="s">
        <v>910</v>
      </c>
      <c r="J52" s="3">
        <v>230</v>
      </c>
      <c r="K52" s="4" t="s">
        <v>911</v>
      </c>
      <c r="N52" s="8" t="s">
        <v>903</v>
      </c>
      <c r="O52" s="8" t="s">
        <v>904</v>
      </c>
      <c r="P52" s="9" t="s">
        <v>905</v>
      </c>
    </row>
    <row r="53" spans="1:16" x14ac:dyDescent="0.35">
      <c r="A53" s="2" t="s">
        <v>915</v>
      </c>
      <c r="B53" s="2" t="s">
        <v>916</v>
      </c>
      <c r="C53" s="2" t="s">
        <v>917</v>
      </c>
      <c r="D53" s="2" t="s">
        <v>918</v>
      </c>
      <c r="E53" s="2" t="s">
        <v>664</v>
      </c>
      <c r="F53" s="2">
        <v>952</v>
      </c>
      <c r="G53" s="2" t="s">
        <v>665</v>
      </c>
      <c r="I53" s="3" t="s">
        <v>414</v>
      </c>
      <c r="J53" s="3">
        <v>978</v>
      </c>
      <c r="K53" s="4" t="s">
        <v>415</v>
      </c>
      <c r="N53" s="8" t="s">
        <v>912</v>
      </c>
      <c r="O53" s="8" t="s">
        <v>913</v>
      </c>
      <c r="P53" s="9" t="s">
        <v>914</v>
      </c>
    </row>
    <row r="54" spans="1:16" x14ac:dyDescent="0.35">
      <c r="A54" s="2" t="s">
        <v>922</v>
      </c>
      <c r="B54" s="2" t="s">
        <v>923</v>
      </c>
      <c r="C54" s="2" t="s">
        <v>924</v>
      </c>
      <c r="D54" s="2" t="s">
        <v>925</v>
      </c>
      <c r="E54" s="2" t="s">
        <v>926</v>
      </c>
      <c r="F54" s="2">
        <v>191</v>
      </c>
      <c r="G54" s="2" t="s">
        <v>927</v>
      </c>
      <c r="I54" s="3" t="s">
        <v>928</v>
      </c>
      <c r="J54" s="3">
        <v>242</v>
      </c>
      <c r="K54" s="4" t="s">
        <v>929</v>
      </c>
      <c r="N54" s="8" t="s">
        <v>919</v>
      </c>
      <c r="O54" s="8" t="s">
        <v>920</v>
      </c>
      <c r="P54" s="9" t="s">
        <v>921</v>
      </c>
    </row>
    <row r="55" spans="1:16" x14ac:dyDescent="0.35">
      <c r="A55" s="2" t="s">
        <v>933</v>
      </c>
      <c r="B55" s="2" t="s">
        <v>934</v>
      </c>
      <c r="C55" s="2" t="s">
        <v>935</v>
      </c>
      <c r="D55" s="2" t="s">
        <v>936</v>
      </c>
      <c r="E55" s="2" t="s">
        <v>831</v>
      </c>
      <c r="F55" s="2">
        <v>931</v>
      </c>
      <c r="G55" s="2" t="s">
        <v>832</v>
      </c>
      <c r="I55" s="3" t="s">
        <v>937</v>
      </c>
      <c r="J55" s="3">
        <v>238</v>
      </c>
      <c r="K55" s="4" t="s">
        <v>938</v>
      </c>
      <c r="N55" s="8" t="s">
        <v>930</v>
      </c>
      <c r="O55" s="8" t="s">
        <v>931</v>
      </c>
      <c r="P55" s="9" t="s">
        <v>932</v>
      </c>
    </row>
    <row r="56" spans="1:16" x14ac:dyDescent="0.35">
      <c r="A56" s="2" t="s">
        <v>942</v>
      </c>
      <c r="B56" s="2" t="s">
        <v>943</v>
      </c>
      <c r="C56" s="2" t="s">
        <v>944</v>
      </c>
      <c r="D56" s="2" t="s">
        <v>945</v>
      </c>
      <c r="E56" s="2" t="s">
        <v>414</v>
      </c>
      <c r="F56" s="2">
        <v>978</v>
      </c>
      <c r="G56" s="2" t="s">
        <v>415</v>
      </c>
      <c r="I56" s="3" t="s">
        <v>946</v>
      </c>
      <c r="J56" s="3">
        <v>826</v>
      </c>
      <c r="K56" s="4" t="s">
        <v>947</v>
      </c>
      <c r="N56" s="8" t="s">
        <v>939</v>
      </c>
      <c r="O56" s="8" t="s">
        <v>940</v>
      </c>
      <c r="P56" s="9" t="s">
        <v>941</v>
      </c>
    </row>
    <row r="57" spans="1:16" x14ac:dyDescent="0.35">
      <c r="A57" s="2" t="s">
        <v>951</v>
      </c>
      <c r="B57" s="2" t="s">
        <v>952</v>
      </c>
      <c r="C57" s="2" t="s">
        <v>953</v>
      </c>
      <c r="D57" s="2" t="s">
        <v>954</v>
      </c>
      <c r="E57" s="2" t="s">
        <v>847</v>
      </c>
      <c r="F57" s="2">
        <v>203</v>
      </c>
      <c r="G57" s="2" t="s">
        <v>848</v>
      </c>
      <c r="I57" s="3" t="s">
        <v>955</v>
      </c>
      <c r="J57" s="3">
        <v>981</v>
      </c>
      <c r="K57" s="4" t="s">
        <v>956</v>
      </c>
      <c r="N57" s="8" t="s">
        <v>948</v>
      </c>
      <c r="O57" s="8" t="s">
        <v>949</v>
      </c>
      <c r="P57" s="9" t="s">
        <v>950</v>
      </c>
    </row>
    <row r="58" spans="1:16" x14ac:dyDescent="0.35">
      <c r="A58" s="2" t="s">
        <v>960</v>
      </c>
      <c r="B58" s="2" t="s">
        <v>961</v>
      </c>
      <c r="C58" s="2" t="s">
        <v>962</v>
      </c>
      <c r="D58" s="2" t="s">
        <v>963</v>
      </c>
      <c r="E58" s="2" t="s">
        <v>771</v>
      </c>
      <c r="F58" s="2">
        <v>976</v>
      </c>
      <c r="G58" s="2" t="s">
        <v>772</v>
      </c>
      <c r="I58" s="3" t="s">
        <v>964</v>
      </c>
      <c r="J58" s="3">
        <v>0</v>
      </c>
      <c r="K58" s="4" t="s">
        <v>965</v>
      </c>
      <c r="N58" s="8" t="s">
        <v>957</v>
      </c>
      <c r="O58" s="8" t="s">
        <v>958</v>
      </c>
      <c r="P58" s="9" t="s">
        <v>959</v>
      </c>
    </row>
    <row r="59" spans="1:16" x14ac:dyDescent="0.35">
      <c r="A59" s="2" t="s">
        <v>969</v>
      </c>
      <c r="B59" s="2" t="s">
        <v>970</v>
      </c>
      <c r="C59" s="2" t="s">
        <v>971</v>
      </c>
      <c r="D59" s="2" t="s">
        <v>972</v>
      </c>
      <c r="E59" s="2" t="s">
        <v>865</v>
      </c>
      <c r="F59" s="2">
        <v>208</v>
      </c>
      <c r="G59" s="2" t="s">
        <v>866</v>
      </c>
      <c r="I59" s="3" t="s">
        <v>973</v>
      </c>
      <c r="J59" s="3">
        <v>936</v>
      </c>
      <c r="K59" s="4" t="s">
        <v>974</v>
      </c>
      <c r="N59" s="8" t="s">
        <v>966</v>
      </c>
      <c r="O59" s="8" t="s">
        <v>967</v>
      </c>
      <c r="P59" s="9" t="s">
        <v>968</v>
      </c>
    </row>
    <row r="60" spans="1:16" x14ac:dyDescent="0.35">
      <c r="A60" s="2" t="s">
        <v>978</v>
      </c>
      <c r="B60" s="2" t="s">
        <v>979</v>
      </c>
      <c r="C60" s="2" t="s">
        <v>980</v>
      </c>
      <c r="D60" s="2" t="s">
        <v>981</v>
      </c>
      <c r="E60" s="2" t="s">
        <v>856</v>
      </c>
      <c r="F60" s="2">
        <v>262</v>
      </c>
      <c r="G60" s="2" t="s">
        <v>857</v>
      </c>
      <c r="I60" s="3" t="s">
        <v>982</v>
      </c>
      <c r="J60" s="3">
        <v>292</v>
      </c>
      <c r="K60" s="4" t="s">
        <v>983</v>
      </c>
      <c r="N60" s="8" t="s">
        <v>975</v>
      </c>
      <c r="O60" s="8" t="s">
        <v>976</v>
      </c>
      <c r="P60" s="9" t="s">
        <v>977</v>
      </c>
    </row>
    <row r="61" spans="1:16" x14ac:dyDescent="0.35">
      <c r="A61" s="2" t="s">
        <v>987</v>
      </c>
      <c r="B61" s="2" t="s">
        <v>988</v>
      </c>
      <c r="C61" s="2" t="s">
        <v>989</v>
      </c>
      <c r="D61" s="2" t="s">
        <v>990</v>
      </c>
      <c r="E61" s="2" t="s">
        <v>485</v>
      </c>
      <c r="F61" s="2">
        <v>951</v>
      </c>
      <c r="G61" s="2" t="s">
        <v>486</v>
      </c>
      <c r="I61" s="3" t="s">
        <v>991</v>
      </c>
      <c r="J61" s="3">
        <v>270</v>
      </c>
      <c r="K61" s="4" t="s">
        <v>992</v>
      </c>
      <c r="N61" s="8" t="s">
        <v>984</v>
      </c>
      <c r="O61" s="8" t="s">
        <v>985</v>
      </c>
      <c r="P61" s="9" t="s">
        <v>986</v>
      </c>
    </row>
    <row r="62" spans="1:16" x14ac:dyDescent="0.35">
      <c r="A62" s="2" t="s">
        <v>996</v>
      </c>
      <c r="B62" s="2" t="s">
        <v>997</v>
      </c>
      <c r="C62" s="2" t="s">
        <v>998</v>
      </c>
      <c r="D62" s="2" t="s">
        <v>999</v>
      </c>
      <c r="E62" s="2" t="s">
        <v>874</v>
      </c>
      <c r="F62" s="2">
        <v>214</v>
      </c>
      <c r="G62" s="2" t="s">
        <v>875</v>
      </c>
      <c r="I62" s="3" t="s">
        <v>1000</v>
      </c>
      <c r="J62" s="3">
        <v>324</v>
      </c>
      <c r="K62" s="4" t="s">
        <v>1001</v>
      </c>
      <c r="N62" s="8" t="s">
        <v>993</v>
      </c>
      <c r="O62" s="8" t="s">
        <v>994</v>
      </c>
      <c r="P62" s="9" t="s">
        <v>995</v>
      </c>
    </row>
    <row r="63" spans="1:16" x14ac:dyDescent="0.35">
      <c r="A63" s="2" t="s">
        <v>1005</v>
      </c>
      <c r="B63" s="2" t="s">
        <v>1006</v>
      </c>
      <c r="C63" s="2" t="s">
        <v>1007</v>
      </c>
      <c r="D63" s="2" t="s">
        <v>1008</v>
      </c>
      <c r="E63" s="2" t="s">
        <v>157</v>
      </c>
      <c r="F63" s="2">
        <v>840</v>
      </c>
      <c r="G63" s="2" t="s">
        <v>387</v>
      </c>
      <c r="I63" s="3" t="s">
        <v>1009</v>
      </c>
      <c r="J63" s="3">
        <v>320</v>
      </c>
      <c r="K63" s="4" t="s">
        <v>1010</v>
      </c>
      <c r="N63" s="8" t="s">
        <v>1002</v>
      </c>
      <c r="O63" s="8" t="s">
        <v>1003</v>
      </c>
      <c r="P63" s="9" t="s">
        <v>1004</v>
      </c>
    </row>
    <row r="64" spans="1:16" x14ac:dyDescent="0.35">
      <c r="A64" s="2" t="s">
        <v>1013</v>
      </c>
      <c r="B64" s="2" t="s">
        <v>1014</v>
      </c>
      <c r="C64" s="2" t="s">
        <v>1015</v>
      </c>
      <c r="D64" s="2" t="s">
        <v>1016</v>
      </c>
      <c r="E64" s="2" t="s">
        <v>890</v>
      </c>
      <c r="F64" s="2">
        <v>818</v>
      </c>
      <c r="G64" s="2" t="s">
        <v>891</v>
      </c>
      <c r="I64" s="3" t="s">
        <v>1017</v>
      </c>
      <c r="J64" s="3">
        <v>328</v>
      </c>
      <c r="K64" s="4" t="s">
        <v>1018</v>
      </c>
      <c r="N64" s="8" t="s">
        <v>1011</v>
      </c>
      <c r="O64" s="8" t="s">
        <v>1012</v>
      </c>
      <c r="P64" s="9" t="s">
        <v>162</v>
      </c>
    </row>
    <row r="65" spans="1:16" x14ac:dyDescent="0.35">
      <c r="A65" s="2" t="s">
        <v>1022</v>
      </c>
      <c r="B65" s="2" t="s">
        <v>1023</v>
      </c>
      <c r="C65" s="2" t="s">
        <v>1024</v>
      </c>
      <c r="D65" s="2" t="s">
        <v>1025</v>
      </c>
      <c r="E65" s="2" t="s">
        <v>157</v>
      </c>
      <c r="F65" s="2">
        <v>840</v>
      </c>
      <c r="G65" s="2" t="s">
        <v>387</v>
      </c>
      <c r="I65" s="3" t="s">
        <v>1026</v>
      </c>
      <c r="J65" s="3">
        <v>344</v>
      </c>
      <c r="K65" s="4" t="s">
        <v>1027</v>
      </c>
      <c r="N65" s="8" t="s">
        <v>1019</v>
      </c>
      <c r="O65" s="8" t="s">
        <v>1020</v>
      </c>
      <c r="P65" s="9" t="s">
        <v>1021</v>
      </c>
    </row>
    <row r="66" spans="1:16" x14ac:dyDescent="0.35">
      <c r="A66" s="2" t="s">
        <v>1031</v>
      </c>
      <c r="B66" s="2" t="s">
        <v>1032</v>
      </c>
      <c r="C66" s="2" t="s">
        <v>1033</v>
      </c>
      <c r="D66" s="2" t="s">
        <v>1034</v>
      </c>
      <c r="E66" s="2" t="s">
        <v>798</v>
      </c>
      <c r="F66" s="2">
        <v>950</v>
      </c>
      <c r="G66" s="2" t="s">
        <v>799</v>
      </c>
      <c r="I66" s="3" t="s">
        <v>1035</v>
      </c>
      <c r="J66" s="3">
        <v>340</v>
      </c>
      <c r="K66" s="4" t="s">
        <v>1036</v>
      </c>
      <c r="N66" s="8" t="s">
        <v>1028</v>
      </c>
      <c r="O66" s="8" t="s">
        <v>1029</v>
      </c>
      <c r="P66" s="9" t="s">
        <v>1030</v>
      </c>
    </row>
    <row r="67" spans="1:16" x14ac:dyDescent="0.35">
      <c r="A67" s="2" t="s">
        <v>1040</v>
      </c>
      <c r="B67" s="2" t="s">
        <v>1041</v>
      </c>
      <c r="C67" s="2" t="s">
        <v>1042</v>
      </c>
      <c r="D67" s="2" t="s">
        <v>1043</v>
      </c>
      <c r="E67" s="2" t="s">
        <v>901</v>
      </c>
      <c r="F67" s="2">
        <v>232</v>
      </c>
      <c r="G67" s="2" t="s">
        <v>902</v>
      </c>
      <c r="I67" s="3" t="s">
        <v>926</v>
      </c>
      <c r="J67" s="3">
        <v>191</v>
      </c>
      <c r="K67" s="4" t="s">
        <v>927</v>
      </c>
      <c r="N67" s="8" t="s">
        <v>1037</v>
      </c>
      <c r="O67" s="8" t="s">
        <v>1038</v>
      </c>
      <c r="P67" s="9" t="s">
        <v>1039</v>
      </c>
    </row>
    <row r="68" spans="1:16" x14ac:dyDescent="0.35">
      <c r="A68" s="2" t="s">
        <v>1047</v>
      </c>
      <c r="B68" s="2" t="s">
        <v>1048</v>
      </c>
      <c r="C68" s="2" t="s">
        <v>1049</v>
      </c>
      <c r="D68" s="2" t="s">
        <v>1050</v>
      </c>
      <c r="E68" s="2" t="s">
        <v>414</v>
      </c>
      <c r="F68" s="2">
        <v>978</v>
      </c>
      <c r="G68" s="2" t="s">
        <v>415</v>
      </c>
      <c r="I68" s="3" t="s">
        <v>1051</v>
      </c>
      <c r="J68" s="3">
        <v>332</v>
      </c>
      <c r="K68" s="4" t="s">
        <v>1052</v>
      </c>
      <c r="N68" s="8" t="s">
        <v>1044</v>
      </c>
      <c r="O68" s="8" t="s">
        <v>1045</v>
      </c>
      <c r="P68" s="9" t="s">
        <v>1046</v>
      </c>
    </row>
    <row r="69" spans="1:16" x14ac:dyDescent="0.35">
      <c r="A69" s="2" t="s">
        <v>1056</v>
      </c>
      <c r="B69" s="2" t="s">
        <v>1057</v>
      </c>
      <c r="C69" s="2" t="s">
        <v>1058</v>
      </c>
      <c r="D69" s="2" t="s">
        <v>1059</v>
      </c>
      <c r="E69" s="2" t="s">
        <v>1060</v>
      </c>
      <c r="F69" s="2">
        <v>748</v>
      </c>
      <c r="G69" s="2" t="s">
        <v>1061</v>
      </c>
      <c r="I69" s="3" t="s">
        <v>1062</v>
      </c>
      <c r="J69" s="3">
        <v>348</v>
      </c>
      <c r="K69" s="4" t="s">
        <v>1063</v>
      </c>
      <c r="N69" s="8" t="s">
        <v>1053</v>
      </c>
      <c r="O69" s="8" t="s">
        <v>1054</v>
      </c>
      <c r="P69" s="9" t="s">
        <v>1055</v>
      </c>
    </row>
    <row r="70" spans="1:16" x14ac:dyDescent="0.35">
      <c r="A70" s="2" t="s">
        <v>1067</v>
      </c>
      <c r="B70" s="2" t="s">
        <v>1068</v>
      </c>
      <c r="C70" s="2" t="s">
        <v>1069</v>
      </c>
      <c r="D70" s="2" t="s">
        <v>1070</v>
      </c>
      <c r="E70" s="2" t="s">
        <v>910</v>
      </c>
      <c r="F70" s="2">
        <v>230</v>
      </c>
      <c r="G70" s="2" t="s">
        <v>911</v>
      </c>
      <c r="I70" s="3" t="s">
        <v>1071</v>
      </c>
      <c r="J70" s="3">
        <v>360</v>
      </c>
      <c r="K70" s="4" t="s">
        <v>1072</v>
      </c>
      <c r="N70" s="8" t="s">
        <v>1064</v>
      </c>
      <c r="O70" s="8" t="s">
        <v>1065</v>
      </c>
      <c r="P70" s="9" t="s">
        <v>1066</v>
      </c>
    </row>
    <row r="71" spans="1:16" x14ac:dyDescent="0.35">
      <c r="A71" s="2" t="s">
        <v>1076</v>
      </c>
      <c r="B71" s="2" t="s">
        <v>1077</v>
      </c>
      <c r="C71" s="2" t="s">
        <v>1078</v>
      </c>
      <c r="D71" s="2" t="s">
        <v>1079</v>
      </c>
      <c r="E71" s="2" t="s">
        <v>937</v>
      </c>
      <c r="F71" s="2">
        <v>238</v>
      </c>
      <c r="G71" s="2" t="s">
        <v>938</v>
      </c>
      <c r="I71" s="3" t="s">
        <v>1080</v>
      </c>
      <c r="J71" s="3">
        <v>376</v>
      </c>
      <c r="K71" s="4" t="s">
        <v>1081</v>
      </c>
      <c r="N71" s="8" t="s">
        <v>1073</v>
      </c>
      <c r="O71" s="8" t="s">
        <v>1074</v>
      </c>
      <c r="P71" s="9" t="s">
        <v>1075</v>
      </c>
    </row>
    <row r="72" spans="1:16" x14ac:dyDescent="0.35">
      <c r="A72" s="2" t="s">
        <v>1085</v>
      </c>
      <c r="B72" s="2" t="s">
        <v>1086</v>
      </c>
      <c r="C72" s="2" t="s">
        <v>1087</v>
      </c>
      <c r="D72" s="2" t="s">
        <v>1088</v>
      </c>
      <c r="E72" s="2" t="s">
        <v>865</v>
      </c>
      <c r="F72" s="2">
        <v>208</v>
      </c>
      <c r="G72" s="2" t="s">
        <v>866</v>
      </c>
      <c r="I72" s="3" t="s">
        <v>1089</v>
      </c>
      <c r="J72" s="3">
        <v>0</v>
      </c>
      <c r="K72" s="4" t="s">
        <v>1090</v>
      </c>
      <c r="N72" s="8" t="s">
        <v>1082</v>
      </c>
      <c r="O72" s="8" t="s">
        <v>1083</v>
      </c>
      <c r="P72" s="9" t="s">
        <v>1084</v>
      </c>
    </row>
    <row r="73" spans="1:16" x14ac:dyDescent="0.35">
      <c r="A73" s="2" t="s">
        <v>1094</v>
      </c>
      <c r="B73" s="2" t="s">
        <v>1095</v>
      </c>
      <c r="C73" s="2" t="s">
        <v>1096</v>
      </c>
      <c r="D73" s="2" t="s">
        <v>1097</v>
      </c>
      <c r="E73" s="2" t="s">
        <v>928</v>
      </c>
      <c r="F73" s="2">
        <v>242</v>
      </c>
      <c r="G73" s="2" t="s">
        <v>929</v>
      </c>
      <c r="I73" s="3" t="s">
        <v>1098</v>
      </c>
      <c r="J73" s="3">
        <v>356</v>
      </c>
      <c r="K73" s="4" t="s">
        <v>1099</v>
      </c>
      <c r="N73" s="8" t="s">
        <v>1091</v>
      </c>
      <c r="O73" s="8" t="s">
        <v>1092</v>
      </c>
      <c r="P73" s="9" t="s">
        <v>1093</v>
      </c>
    </row>
    <row r="74" spans="1:16" x14ac:dyDescent="0.35">
      <c r="A74" s="2" t="s">
        <v>1100</v>
      </c>
      <c r="B74" s="2" t="s">
        <v>1101</v>
      </c>
      <c r="C74" s="2" t="s">
        <v>1102</v>
      </c>
      <c r="D74" s="2" t="s">
        <v>1103</v>
      </c>
      <c r="E74" s="2" t="s">
        <v>414</v>
      </c>
      <c r="F74" s="2">
        <v>978</v>
      </c>
      <c r="G74" s="2" t="s">
        <v>415</v>
      </c>
      <c r="I74" s="3" t="s">
        <v>1104</v>
      </c>
      <c r="J74" s="3">
        <v>368</v>
      </c>
      <c r="K74" s="4" t="s">
        <v>1105</v>
      </c>
    </row>
    <row r="75" spans="1:16" x14ac:dyDescent="0.35">
      <c r="A75" s="2" t="s">
        <v>1106</v>
      </c>
      <c r="B75" s="2" t="s">
        <v>1107</v>
      </c>
      <c r="C75" s="2" t="s">
        <v>1108</v>
      </c>
      <c r="D75" s="2" t="s">
        <v>1109</v>
      </c>
      <c r="E75" s="2" t="s">
        <v>414</v>
      </c>
      <c r="F75" s="2">
        <v>978</v>
      </c>
      <c r="G75" s="2" t="s">
        <v>415</v>
      </c>
      <c r="I75" s="3" t="s">
        <v>1110</v>
      </c>
      <c r="J75" s="3">
        <v>364</v>
      </c>
      <c r="K75" s="4" t="s">
        <v>1111</v>
      </c>
    </row>
    <row r="76" spans="1:16" x14ac:dyDescent="0.35">
      <c r="A76" s="2" t="s">
        <v>1112</v>
      </c>
      <c r="B76" s="2" t="s">
        <v>1113</v>
      </c>
      <c r="C76" s="2" t="s">
        <v>1114</v>
      </c>
      <c r="D76" s="2" t="s">
        <v>1115</v>
      </c>
      <c r="E76" s="2" t="s">
        <v>414</v>
      </c>
      <c r="F76" s="2">
        <v>978</v>
      </c>
      <c r="G76" s="2" t="s">
        <v>415</v>
      </c>
      <c r="I76" s="3" t="s">
        <v>1116</v>
      </c>
      <c r="J76" s="3">
        <v>352</v>
      </c>
      <c r="K76" s="4" t="s">
        <v>1117</v>
      </c>
    </row>
    <row r="77" spans="1:16" x14ac:dyDescent="0.35">
      <c r="A77" s="2" t="s">
        <v>1118</v>
      </c>
      <c r="B77" s="2" t="s">
        <v>1119</v>
      </c>
      <c r="C77" s="2" t="s">
        <v>1120</v>
      </c>
      <c r="D77" s="2" t="s">
        <v>1121</v>
      </c>
      <c r="E77" s="2" t="s">
        <v>414</v>
      </c>
      <c r="F77" s="2">
        <v>978</v>
      </c>
      <c r="G77" s="2" t="s">
        <v>415</v>
      </c>
      <c r="I77" s="3" t="s">
        <v>1122</v>
      </c>
      <c r="J77" s="3">
        <v>0</v>
      </c>
      <c r="K77" s="4" t="s">
        <v>1123</v>
      </c>
    </row>
    <row r="78" spans="1:16" x14ac:dyDescent="0.35">
      <c r="A78" s="2" t="s">
        <v>1124</v>
      </c>
      <c r="B78" s="2" t="s">
        <v>1125</v>
      </c>
      <c r="C78" s="2" t="s">
        <v>1126</v>
      </c>
      <c r="D78" s="2" t="s">
        <v>1127</v>
      </c>
      <c r="E78" s="2" t="s">
        <v>414</v>
      </c>
      <c r="F78" s="2">
        <v>978</v>
      </c>
      <c r="G78" s="2" t="s">
        <v>415</v>
      </c>
      <c r="I78" s="3" t="s">
        <v>1128</v>
      </c>
      <c r="J78" s="3">
        <v>388</v>
      </c>
      <c r="K78" s="4" t="s">
        <v>1129</v>
      </c>
    </row>
    <row r="79" spans="1:16" x14ac:dyDescent="0.35">
      <c r="A79" s="2" t="s">
        <v>1130</v>
      </c>
      <c r="B79" s="2" t="s">
        <v>1131</v>
      </c>
      <c r="C79" s="2" t="s">
        <v>1132</v>
      </c>
      <c r="D79" s="2" t="s">
        <v>1133</v>
      </c>
      <c r="E79" s="2" t="s">
        <v>798</v>
      </c>
      <c r="F79" s="2">
        <v>950</v>
      </c>
      <c r="G79" s="2" t="s">
        <v>799</v>
      </c>
      <c r="I79" s="3" t="s">
        <v>1134</v>
      </c>
      <c r="J79" s="3">
        <v>400</v>
      </c>
      <c r="K79" s="4" t="s">
        <v>1135</v>
      </c>
    </row>
    <row r="80" spans="1:16" x14ac:dyDescent="0.35">
      <c r="A80" s="2" t="s">
        <v>1136</v>
      </c>
      <c r="B80" s="2" t="s">
        <v>1137</v>
      </c>
      <c r="C80" s="2" t="s">
        <v>1138</v>
      </c>
      <c r="D80" s="2" t="s">
        <v>1139</v>
      </c>
      <c r="E80" s="2" t="s">
        <v>991</v>
      </c>
      <c r="F80" s="2">
        <v>270</v>
      </c>
      <c r="G80" s="2" t="s">
        <v>992</v>
      </c>
      <c r="I80" s="3" t="s">
        <v>1140</v>
      </c>
      <c r="J80" s="3">
        <v>392</v>
      </c>
      <c r="K80" s="4" t="s">
        <v>1141</v>
      </c>
    </row>
    <row r="81" spans="1:11" x14ac:dyDescent="0.35">
      <c r="A81" s="2" t="s">
        <v>1142</v>
      </c>
      <c r="B81" s="2" t="s">
        <v>1143</v>
      </c>
      <c r="C81" s="2" t="s">
        <v>1144</v>
      </c>
      <c r="D81" s="2" t="s">
        <v>1145</v>
      </c>
      <c r="E81" s="2" t="s">
        <v>955</v>
      </c>
      <c r="F81" s="2">
        <v>981</v>
      </c>
      <c r="G81" s="2" t="s">
        <v>956</v>
      </c>
      <c r="I81" s="3" t="s">
        <v>1146</v>
      </c>
      <c r="J81" s="3">
        <v>404</v>
      </c>
      <c r="K81" s="4" t="s">
        <v>1147</v>
      </c>
    </row>
    <row r="82" spans="1:11" x14ac:dyDescent="0.35">
      <c r="A82" s="2" t="s">
        <v>1148</v>
      </c>
      <c r="B82" s="2" t="s">
        <v>1149</v>
      </c>
      <c r="C82" s="2" t="s">
        <v>1150</v>
      </c>
      <c r="D82" s="2" t="s">
        <v>1151</v>
      </c>
      <c r="E82" s="2" t="s">
        <v>414</v>
      </c>
      <c r="F82" s="2">
        <v>978</v>
      </c>
      <c r="G82" s="2" t="s">
        <v>415</v>
      </c>
      <c r="I82" s="3" t="s">
        <v>1152</v>
      </c>
      <c r="J82" s="3">
        <v>417</v>
      </c>
      <c r="K82" s="4" t="s">
        <v>1153</v>
      </c>
    </row>
    <row r="83" spans="1:11" x14ac:dyDescent="0.35">
      <c r="A83" s="2" t="s">
        <v>1154</v>
      </c>
      <c r="B83" s="2" t="s">
        <v>1155</v>
      </c>
      <c r="C83" s="2" t="s">
        <v>1156</v>
      </c>
      <c r="D83" s="2" t="s">
        <v>1157</v>
      </c>
      <c r="E83" s="2" t="s">
        <v>973</v>
      </c>
      <c r="F83" s="2">
        <v>936</v>
      </c>
      <c r="G83" s="2" t="s">
        <v>974</v>
      </c>
      <c r="I83" s="3" t="s">
        <v>789</v>
      </c>
      <c r="J83" s="3">
        <v>116</v>
      </c>
      <c r="K83" s="4" t="s">
        <v>790</v>
      </c>
    </row>
    <row r="84" spans="1:11" x14ac:dyDescent="0.35">
      <c r="A84" s="2" t="s">
        <v>1158</v>
      </c>
      <c r="B84" s="2" t="s">
        <v>1159</v>
      </c>
      <c r="C84" s="2" t="s">
        <v>1160</v>
      </c>
      <c r="D84" s="2" t="s">
        <v>1161</v>
      </c>
      <c r="E84" s="2" t="s">
        <v>982</v>
      </c>
      <c r="F84" s="2">
        <v>292</v>
      </c>
      <c r="G84" s="2" t="s">
        <v>983</v>
      </c>
      <c r="I84" s="3" t="s">
        <v>899</v>
      </c>
      <c r="J84" s="3">
        <v>174</v>
      </c>
      <c r="K84" s="4" t="s">
        <v>900</v>
      </c>
    </row>
    <row r="85" spans="1:11" x14ac:dyDescent="0.35">
      <c r="A85" s="2" t="s">
        <v>1162</v>
      </c>
      <c r="B85" s="2" t="s">
        <v>1163</v>
      </c>
      <c r="C85" s="2" t="s">
        <v>1164</v>
      </c>
      <c r="D85" s="2" t="s">
        <v>1165</v>
      </c>
      <c r="E85" s="2" t="s">
        <v>414</v>
      </c>
      <c r="F85" s="2">
        <v>978</v>
      </c>
      <c r="G85" s="2" t="s">
        <v>415</v>
      </c>
      <c r="I85" s="3" t="s">
        <v>1166</v>
      </c>
      <c r="J85" s="3">
        <v>408</v>
      </c>
      <c r="K85" s="4" t="s">
        <v>1167</v>
      </c>
    </row>
    <row r="86" spans="1:11" x14ac:dyDescent="0.35">
      <c r="A86" s="2" t="s">
        <v>1168</v>
      </c>
      <c r="B86" s="2" t="s">
        <v>1169</v>
      </c>
      <c r="C86" s="2" t="s">
        <v>1170</v>
      </c>
      <c r="D86" s="2" t="s">
        <v>1171</v>
      </c>
      <c r="E86" s="2" t="s">
        <v>865</v>
      </c>
      <c r="F86" s="2">
        <v>208</v>
      </c>
      <c r="G86" s="2" t="s">
        <v>866</v>
      </c>
      <c r="I86" s="3" t="s">
        <v>1172</v>
      </c>
      <c r="J86" s="3">
        <v>410</v>
      </c>
      <c r="K86" s="4" t="s">
        <v>1173</v>
      </c>
    </row>
    <row r="87" spans="1:11" x14ac:dyDescent="0.35">
      <c r="A87" s="2" t="s">
        <v>1174</v>
      </c>
      <c r="B87" s="2" t="s">
        <v>1175</v>
      </c>
      <c r="C87" s="2" t="s">
        <v>1176</v>
      </c>
      <c r="D87" s="2" t="s">
        <v>1177</v>
      </c>
      <c r="E87" s="2" t="s">
        <v>485</v>
      </c>
      <c r="F87" s="2">
        <v>951</v>
      </c>
      <c r="G87" s="2" t="s">
        <v>486</v>
      </c>
      <c r="I87" s="3" t="s">
        <v>1178</v>
      </c>
      <c r="J87" s="3">
        <v>414</v>
      </c>
      <c r="K87" s="4" t="s">
        <v>1179</v>
      </c>
    </row>
    <row r="88" spans="1:11" x14ac:dyDescent="0.35">
      <c r="A88" s="2" t="s">
        <v>1180</v>
      </c>
      <c r="B88" s="2" t="s">
        <v>1181</v>
      </c>
      <c r="C88" s="2" t="s">
        <v>1182</v>
      </c>
      <c r="D88" s="2" t="s">
        <v>1183</v>
      </c>
      <c r="E88" s="2" t="s">
        <v>414</v>
      </c>
      <c r="F88" s="2">
        <v>978</v>
      </c>
      <c r="G88" s="2" t="s">
        <v>415</v>
      </c>
      <c r="I88" s="3" t="s">
        <v>829</v>
      </c>
      <c r="J88" s="3">
        <v>136</v>
      </c>
      <c r="K88" s="4" t="s">
        <v>830</v>
      </c>
    </row>
    <row r="89" spans="1:11" x14ac:dyDescent="0.35">
      <c r="A89" s="2" t="s">
        <v>1184</v>
      </c>
      <c r="B89" s="2" t="s">
        <v>1185</v>
      </c>
      <c r="C89" s="2" t="s">
        <v>1186</v>
      </c>
      <c r="D89" s="2" t="s">
        <v>1187</v>
      </c>
      <c r="E89" s="2" t="s">
        <v>157</v>
      </c>
      <c r="F89" s="2">
        <v>840</v>
      </c>
      <c r="G89" s="2" t="s">
        <v>387</v>
      </c>
      <c r="I89" s="3" t="s">
        <v>1188</v>
      </c>
      <c r="J89" s="3">
        <v>398</v>
      </c>
      <c r="K89" s="4" t="s">
        <v>1189</v>
      </c>
    </row>
    <row r="90" spans="1:11" x14ac:dyDescent="0.35">
      <c r="A90" s="2" t="s">
        <v>1190</v>
      </c>
      <c r="B90" s="2" t="s">
        <v>1191</v>
      </c>
      <c r="C90" s="2" t="s">
        <v>1192</v>
      </c>
      <c r="D90" s="2" t="s">
        <v>1193</v>
      </c>
      <c r="E90" s="2" t="s">
        <v>1009</v>
      </c>
      <c r="F90" s="2">
        <v>320</v>
      </c>
      <c r="G90" s="2" t="s">
        <v>1010</v>
      </c>
      <c r="I90" s="3" t="s">
        <v>1194</v>
      </c>
      <c r="J90" s="3">
        <v>418</v>
      </c>
      <c r="K90" s="4" t="s">
        <v>1195</v>
      </c>
    </row>
    <row r="91" spans="1:11" x14ac:dyDescent="0.35">
      <c r="A91" s="2" t="s">
        <v>1196</v>
      </c>
      <c r="B91" s="2" t="s">
        <v>1197</v>
      </c>
      <c r="C91" s="2" t="s">
        <v>1198</v>
      </c>
      <c r="D91" s="2" t="s">
        <v>1199</v>
      </c>
      <c r="E91" s="2" t="s">
        <v>964</v>
      </c>
      <c r="F91" s="2">
        <v>0</v>
      </c>
      <c r="G91" s="2" t="s">
        <v>965</v>
      </c>
      <c r="I91" s="3" t="s">
        <v>1200</v>
      </c>
      <c r="J91" s="3">
        <v>422</v>
      </c>
      <c r="K91" s="4" t="s">
        <v>1201</v>
      </c>
    </row>
    <row r="92" spans="1:11" x14ac:dyDescent="0.35">
      <c r="A92" s="2" t="s">
        <v>1202</v>
      </c>
      <c r="B92" s="2" t="s">
        <v>1203</v>
      </c>
      <c r="C92" s="2" t="s">
        <v>1204</v>
      </c>
      <c r="D92" s="2" t="s">
        <v>1205</v>
      </c>
      <c r="E92" s="2" t="s">
        <v>1000</v>
      </c>
      <c r="F92" s="2">
        <v>324</v>
      </c>
      <c r="G92" s="2" t="s">
        <v>1001</v>
      </c>
      <c r="I92" s="3" t="s">
        <v>1206</v>
      </c>
      <c r="J92" s="3">
        <v>144</v>
      </c>
      <c r="K92" s="4" t="s">
        <v>1207</v>
      </c>
    </row>
    <row r="93" spans="1:11" x14ac:dyDescent="0.35">
      <c r="A93" s="2" t="s">
        <v>1208</v>
      </c>
      <c r="B93" s="2" t="s">
        <v>1209</v>
      </c>
      <c r="C93" s="2" t="s">
        <v>1210</v>
      </c>
      <c r="D93" s="2" t="s">
        <v>1211</v>
      </c>
      <c r="E93" s="2" t="s">
        <v>664</v>
      </c>
      <c r="F93" s="2">
        <v>952</v>
      </c>
      <c r="G93" s="2" t="s">
        <v>665</v>
      </c>
      <c r="I93" s="3" t="s">
        <v>1212</v>
      </c>
      <c r="J93" s="3">
        <v>430</v>
      </c>
      <c r="K93" s="4" t="s">
        <v>1213</v>
      </c>
    </row>
    <row r="94" spans="1:11" x14ac:dyDescent="0.35">
      <c r="A94" s="2" t="s">
        <v>1214</v>
      </c>
      <c r="B94" s="2" t="s">
        <v>1215</v>
      </c>
      <c r="C94" s="2" t="s">
        <v>1216</v>
      </c>
      <c r="D94" s="2" t="s">
        <v>1217</v>
      </c>
      <c r="E94" s="2" t="s">
        <v>1017</v>
      </c>
      <c r="F94" s="2">
        <v>328</v>
      </c>
      <c r="G94" s="2" t="s">
        <v>1018</v>
      </c>
      <c r="I94" s="3" t="s">
        <v>1218</v>
      </c>
      <c r="J94" s="3">
        <v>426</v>
      </c>
      <c r="K94" s="4" t="s">
        <v>1219</v>
      </c>
    </row>
    <row r="95" spans="1:11" x14ac:dyDescent="0.35">
      <c r="A95" s="2" t="s">
        <v>1220</v>
      </c>
      <c r="B95" s="2" t="s">
        <v>1221</v>
      </c>
      <c r="C95" s="2" t="s">
        <v>1222</v>
      </c>
      <c r="D95" s="2" t="s">
        <v>1223</v>
      </c>
      <c r="E95" s="2" t="s">
        <v>1051</v>
      </c>
      <c r="F95" s="2">
        <v>332</v>
      </c>
      <c r="G95" s="2" t="s">
        <v>1052</v>
      </c>
      <c r="I95" s="3" t="s">
        <v>1224</v>
      </c>
      <c r="J95" s="3">
        <v>434</v>
      </c>
      <c r="K95" s="4" t="s">
        <v>1225</v>
      </c>
    </row>
    <row r="96" spans="1:11" x14ac:dyDescent="0.35">
      <c r="A96" s="2" t="s">
        <v>1226</v>
      </c>
      <c r="B96" s="2" t="s">
        <v>1227</v>
      </c>
      <c r="C96" s="2" t="s">
        <v>1228</v>
      </c>
      <c r="D96" s="2" t="s">
        <v>1229</v>
      </c>
      <c r="I96" s="3" t="s">
        <v>1230</v>
      </c>
      <c r="J96" s="3">
        <v>504</v>
      </c>
      <c r="K96" s="4" t="s">
        <v>1231</v>
      </c>
    </row>
    <row r="97" spans="1:11" x14ac:dyDescent="0.35">
      <c r="A97" s="2" t="s">
        <v>1232</v>
      </c>
      <c r="B97" s="2" t="s">
        <v>1233</v>
      </c>
      <c r="C97" s="2" t="s">
        <v>1234</v>
      </c>
      <c r="D97" s="2" t="s">
        <v>1235</v>
      </c>
      <c r="E97" s="2" t="s">
        <v>1035</v>
      </c>
      <c r="F97" s="2">
        <v>340</v>
      </c>
      <c r="G97" s="2" t="s">
        <v>1036</v>
      </c>
      <c r="I97" s="3" t="s">
        <v>1236</v>
      </c>
      <c r="J97" s="3">
        <v>498</v>
      </c>
      <c r="K97" s="4" t="s">
        <v>1237</v>
      </c>
    </row>
    <row r="98" spans="1:11" x14ac:dyDescent="0.35">
      <c r="A98" s="2" t="s">
        <v>1238</v>
      </c>
      <c r="B98" s="2" t="s">
        <v>1239</v>
      </c>
      <c r="C98" s="2" t="s">
        <v>1240</v>
      </c>
      <c r="D98" s="2" t="s">
        <v>1241</v>
      </c>
      <c r="E98" s="2" t="s">
        <v>1026</v>
      </c>
      <c r="F98" s="2">
        <v>344</v>
      </c>
      <c r="G98" s="2" t="s">
        <v>1027</v>
      </c>
      <c r="I98" s="3" t="s">
        <v>1242</v>
      </c>
      <c r="J98" s="3">
        <v>969</v>
      </c>
      <c r="K98" s="4" t="s">
        <v>1243</v>
      </c>
    </row>
    <row r="99" spans="1:11" x14ac:dyDescent="0.35">
      <c r="A99" s="2" t="s">
        <v>1244</v>
      </c>
      <c r="B99" s="2" t="s">
        <v>1245</v>
      </c>
      <c r="C99" s="2" t="s">
        <v>1246</v>
      </c>
      <c r="D99" s="2" t="s">
        <v>1247</v>
      </c>
      <c r="E99" s="2" t="s">
        <v>1062</v>
      </c>
      <c r="F99" s="2">
        <v>348</v>
      </c>
      <c r="G99" s="2" t="s">
        <v>1063</v>
      </c>
      <c r="I99" s="3" t="s">
        <v>1248</v>
      </c>
      <c r="J99" s="3">
        <v>807</v>
      </c>
      <c r="K99" s="4" t="s">
        <v>1249</v>
      </c>
    </row>
    <row r="100" spans="1:11" x14ac:dyDescent="0.35">
      <c r="A100" s="2" t="s">
        <v>1250</v>
      </c>
      <c r="B100" s="2" t="s">
        <v>1251</v>
      </c>
      <c r="C100" s="2" t="s">
        <v>1252</v>
      </c>
      <c r="D100" s="2" t="s">
        <v>1253</v>
      </c>
      <c r="E100" s="2" t="s">
        <v>1116</v>
      </c>
      <c r="F100" s="2">
        <v>352</v>
      </c>
      <c r="G100" s="2" t="s">
        <v>1117</v>
      </c>
      <c r="I100" s="3" t="s">
        <v>1254</v>
      </c>
      <c r="J100" s="3">
        <v>104</v>
      </c>
      <c r="K100" s="4" t="s">
        <v>1255</v>
      </c>
    </row>
    <row r="101" spans="1:11" x14ac:dyDescent="0.35">
      <c r="A101" s="2" t="s">
        <v>1256</v>
      </c>
      <c r="B101" s="2" t="s">
        <v>1257</v>
      </c>
      <c r="C101" s="2" t="s">
        <v>1258</v>
      </c>
      <c r="D101" s="2" t="s">
        <v>1259</v>
      </c>
      <c r="E101" s="2" t="s">
        <v>1098</v>
      </c>
      <c r="F101" s="2">
        <v>356</v>
      </c>
      <c r="G101" s="2" t="s">
        <v>1099</v>
      </c>
      <c r="I101" s="3" t="s">
        <v>1260</v>
      </c>
      <c r="J101" s="3">
        <v>496</v>
      </c>
      <c r="K101" s="4" t="s">
        <v>1261</v>
      </c>
    </row>
    <row r="102" spans="1:11" x14ac:dyDescent="0.35">
      <c r="A102" s="2" t="s">
        <v>1262</v>
      </c>
      <c r="B102" s="2" t="s">
        <v>1263</v>
      </c>
      <c r="C102" s="2" t="s">
        <v>1264</v>
      </c>
      <c r="D102" s="2" t="s">
        <v>1265</v>
      </c>
      <c r="E102" s="2" t="s">
        <v>1071</v>
      </c>
      <c r="F102" s="2">
        <v>360</v>
      </c>
      <c r="G102" s="2" t="s">
        <v>1072</v>
      </c>
      <c r="I102" s="3" t="s">
        <v>1266</v>
      </c>
      <c r="J102" s="3">
        <v>446</v>
      </c>
      <c r="K102" s="4" t="s">
        <v>1267</v>
      </c>
    </row>
    <row r="103" spans="1:11" x14ac:dyDescent="0.35">
      <c r="A103" s="2" t="s">
        <v>1268</v>
      </c>
      <c r="B103" s="2" t="s">
        <v>1269</v>
      </c>
      <c r="C103" s="2" t="s">
        <v>1270</v>
      </c>
      <c r="D103" s="2" t="s">
        <v>1271</v>
      </c>
      <c r="E103" s="2" t="s">
        <v>1110</v>
      </c>
      <c r="F103" s="2">
        <v>364</v>
      </c>
      <c r="G103" s="2" t="s">
        <v>1111</v>
      </c>
      <c r="I103" s="3" t="s">
        <v>1272</v>
      </c>
      <c r="J103" s="3">
        <v>478</v>
      </c>
      <c r="K103" s="4" t="s">
        <v>1273</v>
      </c>
    </row>
    <row r="104" spans="1:11" x14ac:dyDescent="0.35">
      <c r="A104" s="2" t="s">
        <v>1274</v>
      </c>
      <c r="B104" s="2" t="s">
        <v>1275</v>
      </c>
      <c r="C104" s="2" t="s">
        <v>1276</v>
      </c>
      <c r="D104" s="2" t="s">
        <v>1277</v>
      </c>
      <c r="E104" s="2" t="s">
        <v>1104</v>
      </c>
      <c r="F104" s="2">
        <v>368</v>
      </c>
      <c r="G104" s="2" t="s">
        <v>1105</v>
      </c>
      <c r="I104" s="3" t="s">
        <v>1278</v>
      </c>
      <c r="J104" s="3">
        <v>480</v>
      </c>
      <c r="K104" s="4" t="s">
        <v>1279</v>
      </c>
    </row>
    <row r="105" spans="1:11" x14ac:dyDescent="0.35">
      <c r="A105" s="2" t="s">
        <v>1280</v>
      </c>
      <c r="B105" s="2" t="s">
        <v>1281</v>
      </c>
      <c r="C105" s="2" t="s">
        <v>1282</v>
      </c>
      <c r="D105" s="2" t="s">
        <v>1283</v>
      </c>
      <c r="E105" s="2" t="s">
        <v>414</v>
      </c>
      <c r="F105" s="2">
        <v>978</v>
      </c>
      <c r="G105" s="2" t="s">
        <v>415</v>
      </c>
      <c r="I105" s="3" t="s">
        <v>1284</v>
      </c>
      <c r="J105" s="3">
        <v>462</v>
      </c>
      <c r="K105" s="4" t="s">
        <v>1285</v>
      </c>
    </row>
    <row r="106" spans="1:11" x14ac:dyDescent="0.35">
      <c r="A106" s="2" t="s">
        <v>1286</v>
      </c>
      <c r="B106" s="2" t="s">
        <v>1287</v>
      </c>
      <c r="C106" s="2" t="s">
        <v>1288</v>
      </c>
      <c r="D106" s="2" t="s">
        <v>1289</v>
      </c>
      <c r="E106" s="2" t="s">
        <v>1089</v>
      </c>
      <c r="F106" s="2">
        <v>0</v>
      </c>
      <c r="G106" s="2" t="s">
        <v>1090</v>
      </c>
      <c r="I106" s="3" t="s">
        <v>1290</v>
      </c>
      <c r="J106" s="3">
        <v>454</v>
      </c>
      <c r="K106" s="4" t="s">
        <v>1291</v>
      </c>
    </row>
    <row r="107" spans="1:11" x14ac:dyDescent="0.35">
      <c r="A107" s="2" t="s">
        <v>1292</v>
      </c>
      <c r="B107" s="2" t="s">
        <v>1293</v>
      </c>
      <c r="C107" s="2" t="s">
        <v>1294</v>
      </c>
      <c r="D107" s="2" t="s">
        <v>1295</v>
      </c>
      <c r="E107" s="2" t="s">
        <v>1080</v>
      </c>
      <c r="F107" s="2">
        <v>376</v>
      </c>
      <c r="G107" s="2" t="s">
        <v>1081</v>
      </c>
      <c r="I107" s="3" t="s">
        <v>1296</v>
      </c>
      <c r="J107" s="3">
        <v>484</v>
      </c>
      <c r="K107" s="4" t="s">
        <v>1297</v>
      </c>
    </row>
    <row r="108" spans="1:11" x14ac:dyDescent="0.35">
      <c r="A108" s="2" t="s">
        <v>1298</v>
      </c>
      <c r="B108" s="2" t="s">
        <v>1299</v>
      </c>
      <c r="C108" s="2" t="s">
        <v>1300</v>
      </c>
      <c r="D108" s="2" t="s">
        <v>1301</v>
      </c>
      <c r="E108" s="2" t="s">
        <v>414</v>
      </c>
      <c r="F108" s="2">
        <v>978</v>
      </c>
      <c r="G108" s="2" t="s">
        <v>415</v>
      </c>
      <c r="I108" s="3" t="s">
        <v>1302</v>
      </c>
      <c r="J108" s="3">
        <v>458</v>
      </c>
      <c r="K108" s="4" t="s">
        <v>1303</v>
      </c>
    </row>
    <row r="109" spans="1:11" x14ac:dyDescent="0.35">
      <c r="A109" s="2" t="s">
        <v>1304</v>
      </c>
      <c r="B109" s="2" t="s">
        <v>1305</v>
      </c>
      <c r="C109" s="2" t="s">
        <v>1306</v>
      </c>
      <c r="D109" s="2" t="s">
        <v>1307</v>
      </c>
      <c r="E109" s="2" t="s">
        <v>1128</v>
      </c>
      <c r="F109" s="2">
        <v>388</v>
      </c>
      <c r="G109" s="2" t="s">
        <v>1129</v>
      </c>
      <c r="I109" s="3" t="s">
        <v>1308</v>
      </c>
      <c r="J109" s="3">
        <v>943</v>
      </c>
      <c r="K109" s="4" t="s">
        <v>1309</v>
      </c>
    </row>
    <row r="110" spans="1:11" x14ac:dyDescent="0.35">
      <c r="A110" s="2" t="s">
        <v>1310</v>
      </c>
      <c r="B110" s="2" t="s">
        <v>1311</v>
      </c>
      <c r="C110" s="2" t="s">
        <v>1312</v>
      </c>
      <c r="D110" s="2" t="s">
        <v>1313</v>
      </c>
      <c r="E110" s="2" t="s">
        <v>1140</v>
      </c>
      <c r="F110" s="2">
        <v>392</v>
      </c>
      <c r="G110" s="2" t="s">
        <v>1141</v>
      </c>
      <c r="I110" s="3" t="s">
        <v>1314</v>
      </c>
      <c r="J110" s="3">
        <v>516</v>
      </c>
      <c r="K110" s="4" t="s">
        <v>1315</v>
      </c>
    </row>
    <row r="111" spans="1:11" x14ac:dyDescent="0.35">
      <c r="A111" s="2" t="s">
        <v>1316</v>
      </c>
      <c r="B111" s="2" t="s">
        <v>1317</v>
      </c>
      <c r="C111" s="2" t="s">
        <v>1318</v>
      </c>
      <c r="D111" s="2" t="s">
        <v>1319</v>
      </c>
      <c r="E111" s="2" t="s">
        <v>1122</v>
      </c>
      <c r="F111" s="2">
        <v>0</v>
      </c>
      <c r="G111" s="2" t="s">
        <v>1123</v>
      </c>
      <c r="I111" s="3" t="s">
        <v>1320</v>
      </c>
      <c r="J111" s="3">
        <v>566</v>
      </c>
      <c r="K111" s="4" t="s">
        <v>1321</v>
      </c>
    </row>
    <row r="112" spans="1:11" x14ac:dyDescent="0.35">
      <c r="A112" s="2" t="s">
        <v>1322</v>
      </c>
      <c r="B112" s="2" t="s">
        <v>1323</v>
      </c>
      <c r="C112" s="2" t="s">
        <v>1324</v>
      </c>
      <c r="D112" s="2" t="s">
        <v>1325</v>
      </c>
      <c r="E112" s="2" t="s">
        <v>1134</v>
      </c>
      <c r="F112" s="2">
        <v>400</v>
      </c>
      <c r="G112" s="2" t="s">
        <v>1135</v>
      </c>
      <c r="I112" s="3" t="s">
        <v>1326</v>
      </c>
      <c r="J112" s="3">
        <v>558</v>
      </c>
      <c r="K112" s="4" t="s">
        <v>1327</v>
      </c>
    </row>
    <row r="113" spans="1:11" x14ac:dyDescent="0.35">
      <c r="A113" s="2" t="s">
        <v>1328</v>
      </c>
      <c r="B113" s="2" t="s">
        <v>1329</v>
      </c>
      <c r="C113" s="2" t="s">
        <v>1330</v>
      </c>
      <c r="D113" s="2" t="s">
        <v>1331</v>
      </c>
      <c r="E113" s="2" t="s">
        <v>1188</v>
      </c>
      <c r="F113" s="2">
        <v>398</v>
      </c>
      <c r="G113" s="2" t="s">
        <v>1189</v>
      </c>
      <c r="I113" s="3" t="s">
        <v>1332</v>
      </c>
      <c r="J113" s="3">
        <v>578</v>
      </c>
      <c r="K113" s="4" t="s">
        <v>1333</v>
      </c>
    </row>
    <row r="114" spans="1:11" x14ac:dyDescent="0.35">
      <c r="A114" s="2" t="s">
        <v>1334</v>
      </c>
      <c r="B114" s="2" t="s">
        <v>1335</v>
      </c>
      <c r="C114" s="2" t="s">
        <v>1336</v>
      </c>
      <c r="D114" s="2" t="s">
        <v>1337</v>
      </c>
      <c r="E114" s="2" t="s">
        <v>1146</v>
      </c>
      <c r="F114" s="2">
        <v>404</v>
      </c>
      <c r="G114" s="2" t="s">
        <v>1147</v>
      </c>
      <c r="I114" s="3" t="s">
        <v>1338</v>
      </c>
      <c r="J114" s="3">
        <v>524</v>
      </c>
      <c r="K114" s="4" t="s">
        <v>1339</v>
      </c>
    </row>
    <row r="115" spans="1:11" x14ac:dyDescent="0.35">
      <c r="A115" s="2" t="s">
        <v>1340</v>
      </c>
      <c r="B115" s="2" t="s">
        <v>1341</v>
      </c>
      <c r="C115" s="2" t="s">
        <v>1342</v>
      </c>
      <c r="D115" s="2" t="s">
        <v>1343</v>
      </c>
      <c r="I115" s="3" t="s">
        <v>1344</v>
      </c>
      <c r="J115" s="3">
        <v>554</v>
      </c>
      <c r="K115" s="4" t="s">
        <v>1345</v>
      </c>
    </row>
    <row r="116" spans="1:11" x14ac:dyDescent="0.35">
      <c r="A116" s="2" t="s">
        <v>1346</v>
      </c>
      <c r="B116" s="2" t="s">
        <v>1347</v>
      </c>
      <c r="C116" s="2" t="s">
        <v>1348</v>
      </c>
      <c r="D116" s="2" t="s">
        <v>1349</v>
      </c>
      <c r="E116" s="2" t="s">
        <v>1166</v>
      </c>
      <c r="F116" s="2">
        <v>408</v>
      </c>
      <c r="G116" s="2" t="s">
        <v>1167</v>
      </c>
      <c r="I116" s="3" t="s">
        <v>1350</v>
      </c>
      <c r="J116" s="3">
        <v>512</v>
      </c>
      <c r="K116" s="4" t="s">
        <v>1351</v>
      </c>
    </row>
    <row r="117" spans="1:11" x14ac:dyDescent="0.35">
      <c r="A117" s="2" t="s">
        <v>1352</v>
      </c>
      <c r="B117" s="2" t="s">
        <v>1353</v>
      </c>
      <c r="C117" s="2" t="s">
        <v>1354</v>
      </c>
      <c r="D117" s="2" t="s">
        <v>1355</v>
      </c>
      <c r="E117" s="2" t="s">
        <v>1172</v>
      </c>
      <c r="F117" s="2">
        <v>410</v>
      </c>
      <c r="G117" s="2" t="s">
        <v>1173</v>
      </c>
      <c r="I117" s="3" t="s">
        <v>1356</v>
      </c>
      <c r="J117" s="3">
        <v>590</v>
      </c>
      <c r="K117" s="4" t="s">
        <v>1357</v>
      </c>
    </row>
    <row r="118" spans="1:11" x14ac:dyDescent="0.35">
      <c r="A118" s="2" t="s">
        <v>1358</v>
      </c>
      <c r="B118" s="2" t="s">
        <v>1359</v>
      </c>
      <c r="C118" s="2" t="s">
        <v>1360</v>
      </c>
      <c r="D118" s="2" t="s">
        <v>1361</v>
      </c>
      <c r="E118" s="2" t="s">
        <v>414</v>
      </c>
      <c r="F118" s="2">
        <v>978</v>
      </c>
      <c r="G118" s="2" t="s">
        <v>415</v>
      </c>
      <c r="I118" s="3" t="s">
        <v>1362</v>
      </c>
      <c r="J118" s="3">
        <v>604</v>
      </c>
      <c r="K118" s="4" t="s">
        <v>1363</v>
      </c>
    </row>
    <row r="119" spans="1:11" x14ac:dyDescent="0.35">
      <c r="A119" s="2" t="s">
        <v>1364</v>
      </c>
      <c r="B119" s="2" t="s">
        <v>1365</v>
      </c>
      <c r="C119" s="2" t="s">
        <v>1366</v>
      </c>
      <c r="D119" s="2" t="s">
        <v>1367</v>
      </c>
      <c r="E119" s="2" t="s">
        <v>1178</v>
      </c>
      <c r="F119" s="2">
        <v>414</v>
      </c>
      <c r="G119" s="2" t="s">
        <v>1179</v>
      </c>
      <c r="I119" s="3" t="s">
        <v>1368</v>
      </c>
      <c r="J119" s="3">
        <v>598</v>
      </c>
      <c r="K119" s="4" t="s">
        <v>1369</v>
      </c>
    </row>
    <row r="120" spans="1:11" x14ac:dyDescent="0.35">
      <c r="A120" s="2" t="s">
        <v>1370</v>
      </c>
      <c r="B120" s="2" t="s">
        <v>1371</v>
      </c>
      <c r="C120" s="2" t="s">
        <v>1372</v>
      </c>
      <c r="D120" s="2" t="s">
        <v>1373</v>
      </c>
      <c r="E120" s="2" t="s">
        <v>1152</v>
      </c>
      <c r="F120" s="2">
        <v>417</v>
      </c>
      <c r="G120" s="2" t="s">
        <v>1153</v>
      </c>
      <c r="I120" s="3" t="s">
        <v>1374</v>
      </c>
      <c r="J120" s="3">
        <v>608</v>
      </c>
      <c r="K120" s="4" t="s">
        <v>1375</v>
      </c>
    </row>
    <row r="121" spans="1:11" x14ac:dyDescent="0.35">
      <c r="A121" s="2" t="s">
        <v>1376</v>
      </c>
      <c r="B121" s="2" t="s">
        <v>1377</v>
      </c>
      <c r="C121" s="2" t="s">
        <v>1378</v>
      </c>
      <c r="D121" s="2" t="s">
        <v>1379</v>
      </c>
      <c r="E121" s="2" t="s">
        <v>1194</v>
      </c>
      <c r="F121" s="2">
        <v>418</v>
      </c>
      <c r="G121" s="2" t="s">
        <v>1195</v>
      </c>
      <c r="I121" s="3" t="s">
        <v>1380</v>
      </c>
      <c r="J121" s="3">
        <v>586</v>
      </c>
      <c r="K121" s="4" t="s">
        <v>1381</v>
      </c>
    </row>
    <row r="122" spans="1:11" x14ac:dyDescent="0.35">
      <c r="A122" s="2" t="s">
        <v>1382</v>
      </c>
      <c r="B122" s="2" t="s">
        <v>1383</v>
      </c>
      <c r="C122" s="2" t="s">
        <v>1384</v>
      </c>
      <c r="D122" s="2" t="s">
        <v>1385</v>
      </c>
      <c r="E122" s="2" t="s">
        <v>414</v>
      </c>
      <c r="F122" s="2">
        <v>978</v>
      </c>
      <c r="G122" s="2" t="s">
        <v>415</v>
      </c>
      <c r="I122" s="3" t="s">
        <v>1386</v>
      </c>
      <c r="J122" s="3">
        <v>985</v>
      </c>
      <c r="K122" s="4" t="s">
        <v>1387</v>
      </c>
    </row>
    <row r="123" spans="1:11" x14ac:dyDescent="0.35">
      <c r="A123" s="2" t="s">
        <v>1388</v>
      </c>
      <c r="B123" s="2" t="s">
        <v>1389</v>
      </c>
      <c r="C123" s="2" t="s">
        <v>1390</v>
      </c>
      <c r="D123" s="2" t="s">
        <v>1391</v>
      </c>
      <c r="E123" s="2" t="s">
        <v>1200</v>
      </c>
      <c r="F123" s="2">
        <v>422</v>
      </c>
      <c r="G123" s="2" t="s">
        <v>1201</v>
      </c>
      <c r="I123" s="3" t="s">
        <v>1392</v>
      </c>
      <c r="J123" s="3">
        <v>600</v>
      </c>
      <c r="K123" s="4" t="s">
        <v>1393</v>
      </c>
    </row>
    <row r="124" spans="1:11" x14ac:dyDescent="0.35">
      <c r="A124" s="2" t="s">
        <v>1394</v>
      </c>
      <c r="B124" s="2" t="s">
        <v>1395</v>
      </c>
      <c r="C124" s="2" t="s">
        <v>1396</v>
      </c>
      <c r="D124" s="2" t="s">
        <v>1397</v>
      </c>
      <c r="E124" s="2" t="s">
        <v>1218</v>
      </c>
      <c r="F124" s="2">
        <v>426</v>
      </c>
      <c r="G124" s="2" t="s">
        <v>1219</v>
      </c>
      <c r="I124" s="3" t="s">
        <v>1398</v>
      </c>
      <c r="J124" s="3">
        <v>634</v>
      </c>
      <c r="K124" s="4" t="s">
        <v>1399</v>
      </c>
    </row>
    <row r="125" spans="1:11" x14ac:dyDescent="0.35">
      <c r="A125" s="2" t="s">
        <v>1400</v>
      </c>
      <c r="B125" s="2" t="s">
        <v>1401</v>
      </c>
      <c r="C125" s="2" t="s">
        <v>1402</v>
      </c>
      <c r="D125" s="2" t="s">
        <v>1403</v>
      </c>
      <c r="E125" s="2" t="s">
        <v>1212</v>
      </c>
      <c r="F125" s="2">
        <v>430</v>
      </c>
      <c r="G125" s="2" t="s">
        <v>1213</v>
      </c>
      <c r="I125" s="3" t="s">
        <v>1404</v>
      </c>
      <c r="J125" s="3">
        <v>946</v>
      </c>
      <c r="K125" s="4" t="s">
        <v>1405</v>
      </c>
    </row>
    <row r="126" spans="1:11" x14ac:dyDescent="0.35">
      <c r="A126" s="2" t="s">
        <v>1406</v>
      </c>
      <c r="B126" s="2" t="s">
        <v>1407</v>
      </c>
      <c r="C126" s="2" t="s">
        <v>1408</v>
      </c>
      <c r="D126" s="2" t="s">
        <v>1409</v>
      </c>
      <c r="E126" s="2" t="s">
        <v>1224</v>
      </c>
      <c r="F126" s="2">
        <v>434</v>
      </c>
      <c r="G126" s="2" t="s">
        <v>1225</v>
      </c>
      <c r="I126" s="3" t="s">
        <v>1410</v>
      </c>
      <c r="J126" s="3">
        <v>941</v>
      </c>
      <c r="K126" s="4" t="s">
        <v>1411</v>
      </c>
    </row>
    <row r="127" spans="1:11" x14ac:dyDescent="0.35">
      <c r="A127" s="2" t="s">
        <v>1412</v>
      </c>
      <c r="B127" s="2" t="s">
        <v>1413</v>
      </c>
      <c r="C127" s="2" t="s">
        <v>1414</v>
      </c>
      <c r="D127" s="2" t="s">
        <v>1415</v>
      </c>
      <c r="E127" s="2" t="s">
        <v>780</v>
      </c>
      <c r="F127" s="2">
        <v>756</v>
      </c>
      <c r="G127" s="2" t="s">
        <v>781</v>
      </c>
      <c r="I127" s="3" t="s">
        <v>1416</v>
      </c>
      <c r="J127" s="3">
        <v>643</v>
      </c>
      <c r="K127" s="4" t="s">
        <v>1417</v>
      </c>
    </row>
    <row r="128" spans="1:11" x14ac:dyDescent="0.35">
      <c r="A128" s="2" t="s">
        <v>1418</v>
      </c>
      <c r="B128" s="2" t="s">
        <v>1419</v>
      </c>
      <c r="C128" s="2" t="s">
        <v>1420</v>
      </c>
      <c r="D128" s="2" t="s">
        <v>1421</v>
      </c>
      <c r="E128" s="2" t="s">
        <v>414</v>
      </c>
      <c r="F128" s="2">
        <v>978</v>
      </c>
      <c r="G128" s="2" t="s">
        <v>415</v>
      </c>
      <c r="I128" s="3" t="s">
        <v>1422</v>
      </c>
      <c r="J128" s="3">
        <v>646</v>
      </c>
      <c r="K128" s="4" t="s">
        <v>1423</v>
      </c>
    </row>
    <row r="129" spans="1:11" x14ac:dyDescent="0.35">
      <c r="A129" s="2" t="s">
        <v>1424</v>
      </c>
      <c r="B129" s="2" t="s">
        <v>1425</v>
      </c>
      <c r="C129" s="2" t="s">
        <v>1426</v>
      </c>
      <c r="D129" s="2" t="s">
        <v>1427</v>
      </c>
      <c r="E129" s="2" t="s">
        <v>414</v>
      </c>
      <c r="F129" s="2">
        <v>978</v>
      </c>
      <c r="G129" s="2" t="s">
        <v>415</v>
      </c>
      <c r="I129" s="3" t="s">
        <v>1428</v>
      </c>
      <c r="J129" s="3">
        <v>682</v>
      </c>
      <c r="K129" s="4" t="s">
        <v>1429</v>
      </c>
    </row>
    <row r="130" spans="1:11" x14ac:dyDescent="0.35">
      <c r="A130" s="2" t="s">
        <v>1430</v>
      </c>
      <c r="B130" s="2" t="s">
        <v>1431</v>
      </c>
      <c r="C130" s="2" t="s">
        <v>1432</v>
      </c>
      <c r="D130" s="2" t="s">
        <v>1433</v>
      </c>
      <c r="E130" s="2" t="s">
        <v>1266</v>
      </c>
      <c r="F130" s="2">
        <v>446</v>
      </c>
      <c r="G130" s="2" t="s">
        <v>1267</v>
      </c>
      <c r="I130" s="3" t="s">
        <v>1434</v>
      </c>
      <c r="J130" s="3">
        <v>90</v>
      </c>
      <c r="K130" s="4" t="s">
        <v>1435</v>
      </c>
    </row>
    <row r="131" spans="1:11" x14ac:dyDescent="0.35">
      <c r="A131" s="2" t="s">
        <v>1436</v>
      </c>
      <c r="B131" s="2" t="s">
        <v>1437</v>
      </c>
      <c r="C131" s="2" t="s">
        <v>1248</v>
      </c>
      <c r="D131" s="2" t="s">
        <v>1438</v>
      </c>
      <c r="E131" s="2" t="s">
        <v>1248</v>
      </c>
      <c r="F131" s="2">
        <v>807</v>
      </c>
      <c r="G131" s="2" t="s">
        <v>1249</v>
      </c>
      <c r="I131" s="3" t="s">
        <v>1439</v>
      </c>
      <c r="J131" s="3">
        <v>690</v>
      </c>
      <c r="K131" s="4" t="s">
        <v>1440</v>
      </c>
    </row>
    <row r="132" spans="1:11" x14ac:dyDescent="0.35">
      <c r="A132" s="2" t="s">
        <v>1441</v>
      </c>
      <c r="B132" s="2" t="s">
        <v>1442</v>
      </c>
      <c r="C132" s="2" t="s">
        <v>1443</v>
      </c>
      <c r="D132" s="2" t="s">
        <v>1444</v>
      </c>
      <c r="E132" s="2" t="s">
        <v>1242</v>
      </c>
      <c r="F132" s="2">
        <v>969</v>
      </c>
      <c r="G132" s="2" t="s">
        <v>1243</v>
      </c>
      <c r="I132" s="3" t="s">
        <v>1445</v>
      </c>
      <c r="J132" s="3">
        <v>938</v>
      </c>
      <c r="K132" s="4" t="s">
        <v>1446</v>
      </c>
    </row>
    <row r="133" spans="1:11" x14ac:dyDescent="0.35">
      <c r="A133" s="2" t="s">
        <v>1447</v>
      </c>
      <c r="B133" s="2" t="s">
        <v>1448</v>
      </c>
      <c r="C133" s="2" t="s">
        <v>1449</v>
      </c>
      <c r="D133" s="2" t="s">
        <v>1450</v>
      </c>
      <c r="E133" s="2" t="s">
        <v>1290</v>
      </c>
      <c r="F133" s="2">
        <v>454</v>
      </c>
      <c r="G133" s="2" t="s">
        <v>1291</v>
      </c>
      <c r="I133" s="3" t="s">
        <v>1451</v>
      </c>
      <c r="J133" s="3">
        <v>752</v>
      </c>
      <c r="K133" s="4" t="s">
        <v>1452</v>
      </c>
    </row>
    <row r="134" spans="1:11" x14ac:dyDescent="0.35">
      <c r="A134" s="2" t="s">
        <v>1453</v>
      </c>
      <c r="B134" s="2" t="s">
        <v>1454</v>
      </c>
      <c r="C134" s="2" t="s">
        <v>1455</v>
      </c>
      <c r="D134" s="2" t="s">
        <v>1456</v>
      </c>
      <c r="E134" s="2" t="s">
        <v>1302</v>
      </c>
      <c r="F134" s="2">
        <v>458</v>
      </c>
      <c r="G134" s="2" t="s">
        <v>1303</v>
      </c>
      <c r="I134" s="3" t="s">
        <v>1457</v>
      </c>
      <c r="J134" s="3">
        <v>702</v>
      </c>
      <c r="K134" s="4" t="s">
        <v>1458</v>
      </c>
    </row>
    <row r="135" spans="1:11" x14ac:dyDescent="0.35">
      <c r="A135" s="2" t="s">
        <v>1459</v>
      </c>
      <c r="B135" s="2" t="s">
        <v>1460</v>
      </c>
      <c r="C135" s="2" t="s">
        <v>1461</v>
      </c>
      <c r="D135" s="2" t="s">
        <v>1462</v>
      </c>
      <c r="E135" s="2" t="s">
        <v>1284</v>
      </c>
      <c r="F135" s="2">
        <v>462</v>
      </c>
      <c r="G135" s="2" t="s">
        <v>1285</v>
      </c>
      <c r="I135" s="3" t="s">
        <v>1463</v>
      </c>
      <c r="J135" s="3">
        <v>654</v>
      </c>
      <c r="K135" s="4" t="s">
        <v>1464</v>
      </c>
    </row>
    <row r="136" spans="1:11" x14ac:dyDescent="0.35">
      <c r="A136" s="2" t="s">
        <v>1465</v>
      </c>
      <c r="B136" s="2" t="s">
        <v>1466</v>
      </c>
      <c r="C136" s="2" t="s">
        <v>1467</v>
      </c>
      <c r="D136" s="2" t="s">
        <v>1468</v>
      </c>
      <c r="E136" s="2" t="s">
        <v>664</v>
      </c>
      <c r="F136" s="2">
        <v>952</v>
      </c>
      <c r="G136" s="2" t="s">
        <v>665</v>
      </c>
      <c r="I136" s="3" t="s">
        <v>1469</v>
      </c>
      <c r="J136" s="3">
        <v>694</v>
      </c>
      <c r="K136" s="4" t="s">
        <v>1470</v>
      </c>
    </row>
    <row r="137" spans="1:11" x14ac:dyDescent="0.35">
      <c r="A137" s="2" t="s">
        <v>1471</v>
      </c>
      <c r="B137" s="2" t="s">
        <v>1472</v>
      </c>
      <c r="C137" s="2" t="s">
        <v>1473</v>
      </c>
      <c r="D137" s="2" t="s">
        <v>1474</v>
      </c>
      <c r="E137" s="2" t="s">
        <v>414</v>
      </c>
      <c r="F137" s="2">
        <v>978</v>
      </c>
      <c r="G137" s="2" t="s">
        <v>415</v>
      </c>
      <c r="I137" s="3" t="s">
        <v>1475</v>
      </c>
      <c r="J137" s="3">
        <v>706</v>
      </c>
      <c r="K137" s="4" t="s">
        <v>1476</v>
      </c>
    </row>
    <row r="138" spans="1:11" x14ac:dyDescent="0.35">
      <c r="A138" s="2" t="s">
        <v>1477</v>
      </c>
      <c r="B138" s="2" t="s">
        <v>1478</v>
      </c>
      <c r="C138" s="2" t="s">
        <v>1479</v>
      </c>
      <c r="D138" s="2" t="s">
        <v>1480</v>
      </c>
      <c r="E138" s="2" t="s">
        <v>157</v>
      </c>
      <c r="F138" s="2">
        <v>840</v>
      </c>
      <c r="G138" s="2" t="s">
        <v>387</v>
      </c>
      <c r="I138" s="3" t="s">
        <v>1481</v>
      </c>
      <c r="J138" s="3">
        <v>968</v>
      </c>
      <c r="K138" s="4" t="s">
        <v>1482</v>
      </c>
    </row>
    <row r="139" spans="1:11" x14ac:dyDescent="0.35">
      <c r="A139" s="2" t="s">
        <v>1483</v>
      </c>
      <c r="B139" s="2" t="s">
        <v>1484</v>
      </c>
      <c r="C139" s="2" t="s">
        <v>1485</v>
      </c>
      <c r="D139" s="2" t="s">
        <v>1486</v>
      </c>
      <c r="E139" s="2" t="s">
        <v>414</v>
      </c>
      <c r="F139" s="2">
        <v>978</v>
      </c>
      <c r="G139" s="2" t="s">
        <v>415</v>
      </c>
      <c r="I139" s="3" t="s">
        <v>1487</v>
      </c>
      <c r="J139" s="3">
        <v>728</v>
      </c>
      <c r="K139" s="4" t="s">
        <v>1488</v>
      </c>
    </row>
    <row r="140" spans="1:11" x14ac:dyDescent="0.35">
      <c r="A140" s="2" t="s">
        <v>1489</v>
      </c>
      <c r="B140" s="2" t="s">
        <v>1490</v>
      </c>
      <c r="C140" s="2" t="s">
        <v>1491</v>
      </c>
      <c r="D140" s="2" t="s">
        <v>1492</v>
      </c>
      <c r="E140" s="2" t="s">
        <v>1272</v>
      </c>
      <c r="F140" s="2">
        <v>478</v>
      </c>
      <c r="G140" s="2" t="s">
        <v>1273</v>
      </c>
      <c r="I140" s="3" t="s">
        <v>1493</v>
      </c>
      <c r="J140" s="3">
        <v>678</v>
      </c>
      <c r="K140" s="4" t="s">
        <v>1494</v>
      </c>
    </row>
    <row r="141" spans="1:11" x14ac:dyDescent="0.35">
      <c r="A141" s="2" t="s">
        <v>1495</v>
      </c>
      <c r="B141" s="2" t="s">
        <v>1496</v>
      </c>
      <c r="C141" s="2" t="s">
        <v>1497</v>
      </c>
      <c r="D141" s="2" t="s">
        <v>1498</v>
      </c>
      <c r="E141" s="2" t="s">
        <v>1278</v>
      </c>
      <c r="F141" s="2">
        <v>480</v>
      </c>
      <c r="G141" s="2" t="s">
        <v>1279</v>
      </c>
      <c r="I141" s="3" t="s">
        <v>1499</v>
      </c>
      <c r="J141" s="3">
        <v>760</v>
      </c>
      <c r="K141" s="4" t="s">
        <v>1500</v>
      </c>
    </row>
    <row r="142" spans="1:11" x14ac:dyDescent="0.35">
      <c r="A142" s="2" t="s">
        <v>1501</v>
      </c>
      <c r="B142" s="2" t="s">
        <v>1502</v>
      </c>
      <c r="C142" s="2" t="s">
        <v>1503</v>
      </c>
      <c r="D142" s="2" t="s">
        <v>1504</v>
      </c>
      <c r="E142" s="2" t="s">
        <v>414</v>
      </c>
      <c r="F142" s="2">
        <v>978</v>
      </c>
      <c r="G142" s="2" t="s">
        <v>415</v>
      </c>
      <c r="I142" s="3" t="s">
        <v>1060</v>
      </c>
      <c r="J142" s="3">
        <v>748</v>
      </c>
      <c r="K142" s="4" t="s">
        <v>1061</v>
      </c>
    </row>
    <row r="143" spans="1:11" x14ac:dyDescent="0.35">
      <c r="A143" s="2" t="s">
        <v>1505</v>
      </c>
      <c r="B143" s="2" t="s">
        <v>1506</v>
      </c>
      <c r="C143" s="2" t="s">
        <v>1507</v>
      </c>
      <c r="D143" s="2" t="s">
        <v>1508</v>
      </c>
      <c r="E143" s="2" t="s">
        <v>1296</v>
      </c>
      <c r="F143" s="2">
        <v>484</v>
      </c>
      <c r="G143" s="2" t="s">
        <v>1297</v>
      </c>
      <c r="I143" s="3" t="s">
        <v>1509</v>
      </c>
      <c r="J143" s="3">
        <v>764</v>
      </c>
      <c r="K143" s="4" t="s">
        <v>1510</v>
      </c>
    </row>
    <row r="144" spans="1:11" x14ac:dyDescent="0.35">
      <c r="A144" s="2" t="s">
        <v>1511</v>
      </c>
      <c r="B144" s="2" t="s">
        <v>1512</v>
      </c>
      <c r="C144" s="2" t="s">
        <v>1513</v>
      </c>
      <c r="D144" s="2" t="s">
        <v>1514</v>
      </c>
      <c r="E144" s="2" t="s">
        <v>157</v>
      </c>
      <c r="F144" s="2">
        <v>840</v>
      </c>
      <c r="G144" s="2" t="s">
        <v>387</v>
      </c>
      <c r="I144" s="3" t="s">
        <v>1515</v>
      </c>
      <c r="J144" s="3">
        <v>972</v>
      </c>
      <c r="K144" s="4" t="s">
        <v>1516</v>
      </c>
    </row>
    <row r="145" spans="1:11" x14ac:dyDescent="0.35">
      <c r="A145" s="2" t="s">
        <v>1517</v>
      </c>
      <c r="B145" s="2" t="s">
        <v>1518</v>
      </c>
      <c r="C145" s="2" t="s">
        <v>1519</v>
      </c>
      <c r="D145" s="2" t="s">
        <v>1520</v>
      </c>
      <c r="E145" s="2" t="s">
        <v>1236</v>
      </c>
      <c r="F145" s="2">
        <v>498</v>
      </c>
      <c r="G145" s="2" t="s">
        <v>1237</v>
      </c>
      <c r="I145" s="3" t="s">
        <v>1521</v>
      </c>
      <c r="J145" s="3">
        <v>934</v>
      </c>
      <c r="K145" s="4" t="s">
        <v>1522</v>
      </c>
    </row>
    <row r="146" spans="1:11" x14ac:dyDescent="0.35">
      <c r="A146" s="2" t="s">
        <v>1523</v>
      </c>
      <c r="B146" s="2" t="s">
        <v>1524</v>
      </c>
      <c r="C146" s="2" t="s">
        <v>1525</v>
      </c>
      <c r="D146" s="2" t="s">
        <v>1526</v>
      </c>
      <c r="E146" s="2" t="s">
        <v>414</v>
      </c>
      <c r="F146" s="2">
        <v>978</v>
      </c>
      <c r="G146" s="2" t="s">
        <v>415</v>
      </c>
      <c r="I146" s="3" t="s">
        <v>1527</v>
      </c>
      <c r="J146" s="3">
        <v>788</v>
      </c>
      <c r="K146" s="4" t="s">
        <v>1528</v>
      </c>
    </row>
    <row r="147" spans="1:11" x14ac:dyDescent="0.35">
      <c r="A147" s="2" t="s">
        <v>1529</v>
      </c>
      <c r="B147" s="2" t="s">
        <v>1530</v>
      </c>
      <c r="C147" s="2" t="s">
        <v>1531</v>
      </c>
      <c r="D147" s="2" t="s">
        <v>1532</v>
      </c>
      <c r="E147" s="2" t="s">
        <v>1260</v>
      </c>
      <c r="F147" s="2">
        <v>496</v>
      </c>
      <c r="G147" s="2" t="s">
        <v>1261</v>
      </c>
      <c r="I147" s="3" t="s">
        <v>1533</v>
      </c>
      <c r="J147" s="3">
        <v>776</v>
      </c>
      <c r="K147" s="4" t="s">
        <v>1534</v>
      </c>
    </row>
    <row r="148" spans="1:11" x14ac:dyDescent="0.35">
      <c r="A148" s="2" t="s">
        <v>1535</v>
      </c>
      <c r="B148" s="2" t="s">
        <v>1536</v>
      </c>
      <c r="C148" s="2" t="s">
        <v>1537</v>
      </c>
      <c r="D148" s="2" t="s">
        <v>1538</v>
      </c>
      <c r="E148" s="2" t="s">
        <v>414</v>
      </c>
      <c r="F148" s="2">
        <v>978</v>
      </c>
      <c r="G148" s="2" t="s">
        <v>415</v>
      </c>
      <c r="I148" s="3" t="s">
        <v>1539</v>
      </c>
      <c r="J148" s="3">
        <v>949</v>
      </c>
      <c r="K148" s="4" t="s">
        <v>1540</v>
      </c>
    </row>
    <row r="149" spans="1:11" x14ac:dyDescent="0.35">
      <c r="A149" s="2" t="s">
        <v>1541</v>
      </c>
      <c r="B149" s="2" t="s">
        <v>1542</v>
      </c>
      <c r="C149" s="2" t="s">
        <v>1543</v>
      </c>
      <c r="D149" s="2" t="s">
        <v>1544</v>
      </c>
      <c r="E149" s="2" t="s">
        <v>485</v>
      </c>
      <c r="F149" s="2">
        <v>951</v>
      </c>
      <c r="G149" s="2" t="s">
        <v>486</v>
      </c>
      <c r="I149" s="3" t="s">
        <v>1545</v>
      </c>
      <c r="J149" s="3">
        <v>780</v>
      </c>
      <c r="K149" s="4" t="s">
        <v>1546</v>
      </c>
    </row>
    <row r="150" spans="1:11" x14ac:dyDescent="0.35">
      <c r="A150" s="2" t="s">
        <v>1547</v>
      </c>
      <c r="B150" s="2" t="s">
        <v>1548</v>
      </c>
      <c r="C150" s="2" t="s">
        <v>1549</v>
      </c>
      <c r="D150" s="2" t="s">
        <v>1550</v>
      </c>
      <c r="E150" s="2" t="s">
        <v>1230</v>
      </c>
      <c r="F150" s="2">
        <v>504</v>
      </c>
      <c r="G150" s="2" t="s">
        <v>1231</v>
      </c>
      <c r="I150" s="3" t="s">
        <v>1551</v>
      </c>
      <c r="J150" s="3">
        <v>0</v>
      </c>
      <c r="K150" s="4" t="s">
        <v>1552</v>
      </c>
    </row>
    <row r="151" spans="1:11" x14ac:dyDescent="0.35">
      <c r="A151" s="2" t="s">
        <v>1553</v>
      </c>
      <c r="B151" s="2" t="s">
        <v>1554</v>
      </c>
      <c r="C151" s="2" t="s">
        <v>1555</v>
      </c>
      <c r="D151" s="2" t="s">
        <v>1556</v>
      </c>
      <c r="E151" s="2" t="s">
        <v>1308</v>
      </c>
      <c r="F151" s="2">
        <v>943</v>
      </c>
      <c r="G151" s="2" t="s">
        <v>1309</v>
      </c>
      <c r="I151" s="3" t="s">
        <v>1557</v>
      </c>
      <c r="J151" s="3">
        <v>901</v>
      </c>
      <c r="K151" s="4" t="s">
        <v>1558</v>
      </c>
    </row>
    <row r="152" spans="1:11" x14ac:dyDescent="0.35">
      <c r="A152" s="2" t="s">
        <v>1559</v>
      </c>
      <c r="B152" s="2" t="s">
        <v>1560</v>
      </c>
      <c r="C152" s="2" t="s">
        <v>1561</v>
      </c>
      <c r="D152" s="2" t="s">
        <v>1562</v>
      </c>
      <c r="E152" s="2" t="s">
        <v>1254</v>
      </c>
      <c r="F152" s="2">
        <v>104</v>
      </c>
      <c r="G152" s="2" t="s">
        <v>1255</v>
      </c>
      <c r="I152" s="3" t="s">
        <v>1563</v>
      </c>
      <c r="J152" s="3">
        <v>834</v>
      </c>
      <c r="K152" s="4" t="s">
        <v>1564</v>
      </c>
    </row>
    <row r="153" spans="1:11" x14ac:dyDescent="0.35">
      <c r="A153" s="2" t="s">
        <v>1565</v>
      </c>
      <c r="B153" s="2" t="s">
        <v>1566</v>
      </c>
      <c r="C153" s="2" t="s">
        <v>1567</v>
      </c>
      <c r="D153" s="2" t="s">
        <v>1568</v>
      </c>
      <c r="E153" s="2" t="s">
        <v>1314</v>
      </c>
      <c r="F153" s="2">
        <v>516</v>
      </c>
      <c r="G153" s="2" t="s">
        <v>1315</v>
      </c>
      <c r="I153" s="3" t="s">
        <v>1569</v>
      </c>
      <c r="J153" s="3">
        <v>980</v>
      </c>
      <c r="K153" s="4" t="s">
        <v>1570</v>
      </c>
    </row>
    <row r="154" spans="1:11" x14ac:dyDescent="0.35">
      <c r="A154" s="2" t="s">
        <v>1571</v>
      </c>
      <c r="B154" s="2" t="s">
        <v>1572</v>
      </c>
      <c r="C154" s="2" t="s">
        <v>1573</v>
      </c>
      <c r="D154" s="2" t="s">
        <v>1574</v>
      </c>
      <c r="I154" s="3" t="s">
        <v>1575</v>
      </c>
      <c r="J154" s="3">
        <v>800</v>
      </c>
      <c r="K154" s="4" t="s">
        <v>1576</v>
      </c>
    </row>
    <row r="155" spans="1:11" x14ac:dyDescent="0.35">
      <c r="A155" s="2" t="s">
        <v>1577</v>
      </c>
      <c r="B155" s="2" t="s">
        <v>1578</v>
      </c>
      <c r="C155" s="2" t="s">
        <v>1579</v>
      </c>
      <c r="D155" s="2" t="s">
        <v>1580</v>
      </c>
      <c r="E155" s="2" t="s">
        <v>1338</v>
      </c>
      <c r="F155" s="2">
        <v>524</v>
      </c>
      <c r="G155" s="2" t="s">
        <v>1339</v>
      </c>
      <c r="I155" s="3" t="s">
        <v>157</v>
      </c>
      <c r="J155" s="3">
        <v>840</v>
      </c>
      <c r="K155" s="4" t="s">
        <v>387</v>
      </c>
    </row>
    <row r="156" spans="1:11" x14ac:dyDescent="0.35">
      <c r="A156" s="2" t="s">
        <v>1581</v>
      </c>
      <c r="B156" s="2" t="s">
        <v>1582</v>
      </c>
      <c r="C156" s="2" t="s">
        <v>1583</v>
      </c>
      <c r="D156" s="2" t="s">
        <v>1584</v>
      </c>
      <c r="E156" s="2" t="s">
        <v>414</v>
      </c>
      <c r="F156" s="2">
        <v>978</v>
      </c>
      <c r="G156" s="2" t="s">
        <v>415</v>
      </c>
      <c r="I156" s="3" t="s">
        <v>157</v>
      </c>
      <c r="J156" s="5"/>
      <c r="K156" s="6"/>
    </row>
    <row r="157" spans="1:11" x14ac:dyDescent="0.35">
      <c r="A157" s="2" t="s">
        <v>1585</v>
      </c>
      <c r="B157" s="2" t="s">
        <v>1586</v>
      </c>
      <c r="C157" s="2" t="s">
        <v>1587</v>
      </c>
      <c r="D157" s="2" t="s">
        <v>1588</v>
      </c>
      <c r="E157" s="2" t="s">
        <v>533</v>
      </c>
      <c r="F157" s="2">
        <v>532</v>
      </c>
      <c r="G157" s="2" t="s">
        <v>534</v>
      </c>
      <c r="I157" s="3" t="s">
        <v>1589</v>
      </c>
      <c r="J157" s="3">
        <v>858</v>
      </c>
      <c r="K157" s="4" t="s">
        <v>1590</v>
      </c>
    </row>
    <row r="158" spans="1:11" x14ac:dyDescent="0.35">
      <c r="A158" s="2" t="s">
        <v>1591</v>
      </c>
      <c r="B158" s="2" t="s">
        <v>1592</v>
      </c>
      <c r="C158" s="2" t="s">
        <v>1593</v>
      </c>
      <c r="D158" s="2" t="s">
        <v>1594</v>
      </c>
      <c r="I158" s="3" t="s">
        <v>1595</v>
      </c>
      <c r="J158" s="3">
        <v>860</v>
      </c>
      <c r="K158" s="4" t="s">
        <v>1596</v>
      </c>
    </row>
    <row r="159" spans="1:11" x14ac:dyDescent="0.35">
      <c r="A159" s="2" t="s">
        <v>1597</v>
      </c>
      <c r="B159" s="2" t="s">
        <v>1598</v>
      </c>
      <c r="C159" s="2" t="s">
        <v>1599</v>
      </c>
      <c r="D159" s="2" t="s">
        <v>1600</v>
      </c>
      <c r="E159" s="2" t="s">
        <v>1344</v>
      </c>
      <c r="F159" s="2">
        <v>554</v>
      </c>
      <c r="G159" s="2" t="s">
        <v>1345</v>
      </c>
      <c r="I159" s="3" t="s">
        <v>1601</v>
      </c>
      <c r="J159" s="3">
        <v>937</v>
      </c>
      <c r="K159" s="4" t="s">
        <v>1602</v>
      </c>
    </row>
    <row r="160" spans="1:11" x14ac:dyDescent="0.35">
      <c r="A160" s="2" t="s">
        <v>1603</v>
      </c>
      <c r="B160" s="2" t="s">
        <v>1604</v>
      </c>
      <c r="C160" s="2" t="s">
        <v>1605</v>
      </c>
      <c r="D160" s="2" t="s">
        <v>1606</v>
      </c>
      <c r="E160" s="2" t="s">
        <v>1326</v>
      </c>
      <c r="F160" s="2">
        <v>558</v>
      </c>
      <c r="G160" s="2" t="s">
        <v>1327</v>
      </c>
      <c r="I160" s="3" t="s">
        <v>1607</v>
      </c>
      <c r="J160" s="3">
        <v>704</v>
      </c>
      <c r="K160" s="4" t="s">
        <v>1608</v>
      </c>
    </row>
    <row r="161" spans="1:11" x14ac:dyDescent="0.35">
      <c r="A161" s="2" t="s">
        <v>1609</v>
      </c>
      <c r="B161" s="2" t="s">
        <v>1610</v>
      </c>
      <c r="C161" s="2" t="s">
        <v>1611</v>
      </c>
      <c r="D161" s="2" t="s">
        <v>1612</v>
      </c>
      <c r="E161" s="2" t="s">
        <v>664</v>
      </c>
      <c r="F161" s="2">
        <v>952</v>
      </c>
      <c r="G161" s="2" t="s">
        <v>665</v>
      </c>
      <c r="I161" s="3" t="s">
        <v>1613</v>
      </c>
      <c r="J161" s="3">
        <v>548</v>
      </c>
      <c r="K161" s="4" t="s">
        <v>1614</v>
      </c>
    </row>
    <row r="162" spans="1:11" x14ac:dyDescent="0.35">
      <c r="A162" s="2" t="s">
        <v>1615</v>
      </c>
      <c r="B162" s="2" t="s">
        <v>1616</v>
      </c>
      <c r="C162" s="2" t="s">
        <v>1617</v>
      </c>
      <c r="D162" s="2" t="s">
        <v>1618</v>
      </c>
      <c r="E162" s="2" t="s">
        <v>1320</v>
      </c>
      <c r="F162" s="2">
        <v>566</v>
      </c>
      <c r="G162" s="2" t="s">
        <v>1321</v>
      </c>
      <c r="I162" s="3" t="s">
        <v>1619</v>
      </c>
      <c r="J162" s="3">
        <v>882</v>
      </c>
      <c r="K162" s="4" t="s">
        <v>1620</v>
      </c>
    </row>
    <row r="163" spans="1:11" x14ac:dyDescent="0.35">
      <c r="A163" s="2" t="s">
        <v>1621</v>
      </c>
      <c r="B163" s="2" t="s">
        <v>1622</v>
      </c>
      <c r="C163" s="2" t="s">
        <v>1623</v>
      </c>
      <c r="D163" s="2" t="s">
        <v>1624</v>
      </c>
      <c r="I163" s="3" t="s">
        <v>798</v>
      </c>
      <c r="J163" s="3">
        <v>950</v>
      </c>
      <c r="K163" s="4" t="s">
        <v>799</v>
      </c>
    </row>
    <row r="164" spans="1:11" x14ac:dyDescent="0.35">
      <c r="A164" s="2" t="s">
        <v>1625</v>
      </c>
      <c r="B164" s="2" t="s">
        <v>1626</v>
      </c>
      <c r="C164" s="2" t="s">
        <v>1627</v>
      </c>
      <c r="D164" s="2" t="s">
        <v>1628</v>
      </c>
      <c r="I164" s="3" t="s">
        <v>485</v>
      </c>
      <c r="J164" s="3">
        <v>951</v>
      </c>
      <c r="K164" s="4" t="s">
        <v>486</v>
      </c>
    </row>
    <row r="165" spans="1:11" x14ac:dyDescent="0.35">
      <c r="A165" s="2" t="s">
        <v>1629</v>
      </c>
      <c r="B165" s="2" t="s">
        <v>1630</v>
      </c>
      <c r="C165" s="2" t="s">
        <v>1631</v>
      </c>
      <c r="D165" s="2" t="s">
        <v>1632</v>
      </c>
      <c r="E165" s="2" t="s">
        <v>157</v>
      </c>
      <c r="F165" s="2">
        <v>840</v>
      </c>
      <c r="G165" s="2" t="s">
        <v>387</v>
      </c>
      <c r="I165" s="3" t="s">
        <v>664</v>
      </c>
      <c r="J165" s="3">
        <v>952</v>
      </c>
      <c r="K165" s="4" t="s">
        <v>665</v>
      </c>
    </row>
    <row r="166" spans="1:11" x14ac:dyDescent="0.35">
      <c r="A166" s="2" t="s">
        <v>1633</v>
      </c>
      <c r="B166" s="2" t="s">
        <v>1634</v>
      </c>
      <c r="C166" s="2" t="s">
        <v>1635</v>
      </c>
      <c r="D166" s="2" t="s">
        <v>1636</v>
      </c>
      <c r="E166" s="2" t="s">
        <v>1332</v>
      </c>
      <c r="F166" s="2">
        <v>578</v>
      </c>
      <c r="G166" s="2" t="s">
        <v>1333</v>
      </c>
      <c r="I166" s="3" t="s">
        <v>1637</v>
      </c>
      <c r="J166" s="3">
        <v>886</v>
      </c>
      <c r="K166" s="4" t="s">
        <v>1638</v>
      </c>
    </row>
    <row r="167" spans="1:11" x14ac:dyDescent="0.35">
      <c r="A167" s="2" t="s">
        <v>1639</v>
      </c>
      <c r="B167" s="2" t="s">
        <v>1640</v>
      </c>
      <c r="C167" s="2" t="s">
        <v>1641</v>
      </c>
      <c r="D167" s="2" t="s">
        <v>1642</v>
      </c>
      <c r="E167" s="2" t="s">
        <v>1350</v>
      </c>
      <c r="F167" s="2">
        <v>512</v>
      </c>
      <c r="G167" s="2" t="s">
        <v>1351</v>
      </c>
      <c r="I167" s="3" t="s">
        <v>1643</v>
      </c>
      <c r="J167" s="3">
        <v>710</v>
      </c>
      <c r="K167" s="4" t="s">
        <v>1644</v>
      </c>
    </row>
    <row r="168" spans="1:11" x14ac:dyDescent="0.35">
      <c r="A168" s="2" t="s">
        <v>1645</v>
      </c>
      <c r="B168" s="2" t="s">
        <v>1646</v>
      </c>
      <c r="C168" s="2" t="s">
        <v>1647</v>
      </c>
      <c r="D168" s="2" t="s">
        <v>1648</v>
      </c>
      <c r="E168" s="2" t="s">
        <v>1380</v>
      </c>
      <c r="F168" s="2">
        <v>586</v>
      </c>
      <c r="G168" s="2" t="s">
        <v>1381</v>
      </c>
      <c r="I168" s="3" t="s">
        <v>1649</v>
      </c>
      <c r="J168" s="3">
        <v>967</v>
      </c>
      <c r="K168" s="4" t="s">
        <v>1650</v>
      </c>
    </row>
    <row r="169" spans="1:11" x14ac:dyDescent="0.35">
      <c r="A169" s="2" t="s">
        <v>1651</v>
      </c>
      <c r="B169" s="2" t="s">
        <v>1652</v>
      </c>
      <c r="C169" s="2" t="s">
        <v>1653</v>
      </c>
      <c r="D169" s="2" t="s">
        <v>1654</v>
      </c>
      <c r="E169" s="2" t="s">
        <v>157</v>
      </c>
      <c r="F169" s="2">
        <v>840</v>
      </c>
      <c r="G169" s="2" t="s">
        <v>387</v>
      </c>
    </row>
    <row r="170" spans="1:11" x14ac:dyDescent="0.35">
      <c r="A170" s="2" t="s">
        <v>1655</v>
      </c>
      <c r="B170" s="2" t="s">
        <v>1656</v>
      </c>
      <c r="C170" s="2" t="s">
        <v>1657</v>
      </c>
      <c r="D170" s="2" t="s">
        <v>1658</v>
      </c>
    </row>
    <row r="171" spans="1:11" x14ac:dyDescent="0.35">
      <c r="A171" s="2" t="s">
        <v>1659</v>
      </c>
      <c r="B171" s="2" t="s">
        <v>1660</v>
      </c>
      <c r="C171" s="2" t="s">
        <v>1661</v>
      </c>
      <c r="D171" s="2" t="s">
        <v>1662</v>
      </c>
      <c r="E171" s="2" t="s">
        <v>1356</v>
      </c>
      <c r="F171" s="2">
        <v>590</v>
      </c>
      <c r="G171" s="2" t="s">
        <v>1357</v>
      </c>
    </row>
    <row r="172" spans="1:11" x14ac:dyDescent="0.35">
      <c r="A172" s="2" t="s">
        <v>1663</v>
      </c>
      <c r="B172" s="2" t="s">
        <v>1664</v>
      </c>
      <c r="C172" s="2" t="s">
        <v>1665</v>
      </c>
      <c r="D172" s="2" t="s">
        <v>1666</v>
      </c>
      <c r="E172" s="2" t="s">
        <v>1368</v>
      </c>
      <c r="F172" s="2">
        <v>598</v>
      </c>
      <c r="G172" s="2" t="s">
        <v>1369</v>
      </c>
    </row>
    <row r="173" spans="1:11" x14ac:dyDescent="0.35">
      <c r="A173" s="2" t="s">
        <v>1667</v>
      </c>
      <c r="B173" s="2" t="s">
        <v>1668</v>
      </c>
      <c r="C173" s="2" t="s">
        <v>1669</v>
      </c>
      <c r="D173" s="2" t="s">
        <v>1670</v>
      </c>
      <c r="E173" s="2" t="s">
        <v>1392</v>
      </c>
      <c r="F173" s="2">
        <v>600</v>
      </c>
      <c r="G173" s="2" t="s">
        <v>1393</v>
      </c>
    </row>
    <row r="174" spans="1:11" x14ac:dyDescent="0.35">
      <c r="A174" s="2" t="s">
        <v>1671</v>
      </c>
      <c r="B174" s="2" t="s">
        <v>1672</v>
      </c>
      <c r="C174" s="2" t="s">
        <v>1673</v>
      </c>
      <c r="D174" s="2" t="s">
        <v>1674</v>
      </c>
      <c r="E174" s="2" t="s">
        <v>1362</v>
      </c>
      <c r="F174" s="2">
        <v>604</v>
      </c>
      <c r="G174" s="2" t="s">
        <v>1363</v>
      </c>
    </row>
    <row r="175" spans="1:11" x14ac:dyDescent="0.35">
      <c r="A175" s="2" t="s">
        <v>1675</v>
      </c>
      <c r="B175" s="2" t="s">
        <v>1676</v>
      </c>
      <c r="C175" s="2" t="s">
        <v>1677</v>
      </c>
      <c r="D175" s="2" t="s">
        <v>1678</v>
      </c>
      <c r="E175" s="2" t="s">
        <v>1374</v>
      </c>
      <c r="F175" s="2">
        <v>608</v>
      </c>
      <c r="G175" s="2" t="s">
        <v>1375</v>
      </c>
    </row>
    <row r="176" spans="1:11" x14ac:dyDescent="0.35">
      <c r="A176" s="2" t="s">
        <v>1679</v>
      </c>
      <c r="B176" s="2" t="s">
        <v>1680</v>
      </c>
      <c r="C176" s="2" t="s">
        <v>1681</v>
      </c>
      <c r="D176" s="2" t="s">
        <v>1682</v>
      </c>
    </row>
    <row r="177" spans="1:7" x14ac:dyDescent="0.35">
      <c r="A177" s="2" t="s">
        <v>1683</v>
      </c>
      <c r="B177" s="2" t="s">
        <v>1684</v>
      </c>
      <c r="C177" s="2" t="s">
        <v>1685</v>
      </c>
      <c r="D177" s="2" t="s">
        <v>1686</v>
      </c>
      <c r="E177" s="2" t="s">
        <v>1386</v>
      </c>
      <c r="F177" s="2">
        <v>985</v>
      </c>
      <c r="G177" s="2" t="s">
        <v>1387</v>
      </c>
    </row>
    <row r="178" spans="1:7" x14ac:dyDescent="0.35">
      <c r="A178" s="2" t="s">
        <v>1687</v>
      </c>
      <c r="B178" s="2" t="s">
        <v>1688</v>
      </c>
      <c r="C178" s="2" t="s">
        <v>1689</v>
      </c>
      <c r="D178" s="2" t="s">
        <v>1690</v>
      </c>
      <c r="E178" s="2" t="s">
        <v>414</v>
      </c>
      <c r="F178" s="2">
        <v>978</v>
      </c>
      <c r="G178" s="2" t="s">
        <v>415</v>
      </c>
    </row>
    <row r="179" spans="1:7" x14ac:dyDescent="0.35">
      <c r="A179" s="2" t="s">
        <v>1691</v>
      </c>
      <c r="B179" s="2" t="s">
        <v>1692</v>
      </c>
      <c r="C179" s="2" t="s">
        <v>1693</v>
      </c>
      <c r="D179" s="2" t="s">
        <v>1694</v>
      </c>
      <c r="E179" s="2" t="s">
        <v>157</v>
      </c>
      <c r="F179" s="2">
        <v>840</v>
      </c>
      <c r="G179" s="2" t="s">
        <v>387</v>
      </c>
    </row>
    <row r="180" spans="1:7" x14ac:dyDescent="0.35">
      <c r="A180" s="2" t="s">
        <v>1695</v>
      </c>
      <c r="B180" s="2" t="s">
        <v>1696</v>
      </c>
      <c r="C180" s="2" t="s">
        <v>1697</v>
      </c>
      <c r="D180" s="2" t="s">
        <v>1698</v>
      </c>
      <c r="E180" s="2" t="s">
        <v>1398</v>
      </c>
      <c r="F180" s="2">
        <v>634</v>
      </c>
      <c r="G180" s="2" t="s">
        <v>1399</v>
      </c>
    </row>
    <row r="181" spans="1:7" x14ac:dyDescent="0.35">
      <c r="A181" s="2" t="s">
        <v>1699</v>
      </c>
      <c r="B181" s="2" t="s">
        <v>1700</v>
      </c>
      <c r="C181" s="2" t="s">
        <v>1701</v>
      </c>
      <c r="D181" s="2" t="s">
        <v>1702</v>
      </c>
      <c r="E181" s="2" t="s">
        <v>798</v>
      </c>
      <c r="F181" s="2">
        <v>950</v>
      </c>
      <c r="G181" s="2" t="s">
        <v>799</v>
      </c>
    </row>
    <row r="182" spans="1:7" x14ac:dyDescent="0.35">
      <c r="A182" s="2" t="s">
        <v>1703</v>
      </c>
      <c r="B182" s="2" t="s">
        <v>1704</v>
      </c>
      <c r="C182" s="2" t="s">
        <v>1705</v>
      </c>
      <c r="D182" s="2" t="s">
        <v>1706</v>
      </c>
      <c r="E182" s="2" t="s">
        <v>414</v>
      </c>
      <c r="F182" s="2">
        <v>978</v>
      </c>
      <c r="G182" s="2" t="s">
        <v>415</v>
      </c>
    </row>
    <row r="183" spans="1:7" x14ac:dyDescent="0.35">
      <c r="A183" s="2" t="s">
        <v>1707</v>
      </c>
      <c r="B183" s="2" t="s">
        <v>1708</v>
      </c>
      <c r="C183" s="2" t="s">
        <v>1709</v>
      </c>
      <c r="D183" s="2" t="s">
        <v>1710</v>
      </c>
      <c r="E183" s="2" t="s">
        <v>1404</v>
      </c>
      <c r="F183" s="2">
        <v>946</v>
      </c>
      <c r="G183" s="2" t="s">
        <v>1405</v>
      </c>
    </row>
    <row r="184" spans="1:7" x14ac:dyDescent="0.35">
      <c r="A184" s="2" t="s">
        <v>1711</v>
      </c>
      <c r="B184" s="2" t="s">
        <v>1712</v>
      </c>
      <c r="C184" s="2" t="s">
        <v>1713</v>
      </c>
      <c r="D184" s="2" t="s">
        <v>1714</v>
      </c>
      <c r="E184" s="2" t="s">
        <v>1416</v>
      </c>
      <c r="F184" s="2">
        <v>643</v>
      </c>
      <c r="G184" s="2" t="s">
        <v>1417</v>
      </c>
    </row>
    <row r="185" spans="1:7" x14ac:dyDescent="0.35">
      <c r="A185" s="2" t="s">
        <v>1715</v>
      </c>
      <c r="B185" s="2" t="s">
        <v>1716</v>
      </c>
      <c r="C185" s="2" t="s">
        <v>1717</v>
      </c>
      <c r="D185" s="2" t="s">
        <v>1718</v>
      </c>
      <c r="E185" s="2" t="s">
        <v>1422</v>
      </c>
      <c r="F185" s="2">
        <v>646</v>
      </c>
      <c r="G185" s="2" t="s">
        <v>1423</v>
      </c>
    </row>
    <row r="186" spans="1:7" x14ac:dyDescent="0.35">
      <c r="A186" s="2" t="s">
        <v>1719</v>
      </c>
      <c r="B186" s="2" t="s">
        <v>1720</v>
      </c>
      <c r="C186" s="2" t="s">
        <v>1721</v>
      </c>
      <c r="D186" s="2" t="s">
        <v>1722</v>
      </c>
      <c r="E186" s="2" t="s">
        <v>1463</v>
      </c>
      <c r="F186" s="2">
        <v>654</v>
      </c>
      <c r="G186" s="2" t="s">
        <v>1464</v>
      </c>
    </row>
    <row r="187" spans="1:7" x14ac:dyDescent="0.35">
      <c r="A187" s="2" t="s">
        <v>1723</v>
      </c>
      <c r="B187" s="2" t="s">
        <v>1724</v>
      </c>
      <c r="C187" s="2" t="s">
        <v>1725</v>
      </c>
      <c r="D187" s="2" t="s">
        <v>1726</v>
      </c>
      <c r="E187" s="2" t="s">
        <v>485</v>
      </c>
      <c r="F187" s="2">
        <v>951</v>
      </c>
      <c r="G187" s="2" t="s">
        <v>486</v>
      </c>
    </row>
    <row r="188" spans="1:7" x14ac:dyDescent="0.35">
      <c r="A188" s="2" t="s">
        <v>1727</v>
      </c>
      <c r="B188" s="2" t="s">
        <v>1728</v>
      </c>
      <c r="C188" s="2" t="s">
        <v>1729</v>
      </c>
      <c r="D188" s="2" t="s">
        <v>1730</v>
      </c>
      <c r="E188" s="2" t="s">
        <v>485</v>
      </c>
      <c r="F188" s="2">
        <v>951</v>
      </c>
      <c r="G188" s="2" t="s">
        <v>486</v>
      </c>
    </row>
    <row r="189" spans="1:7" x14ac:dyDescent="0.35">
      <c r="A189" s="2" t="s">
        <v>1731</v>
      </c>
      <c r="B189" s="2" t="s">
        <v>1732</v>
      </c>
      <c r="C189" s="2" t="s">
        <v>1733</v>
      </c>
      <c r="D189" s="2" t="s">
        <v>1734</v>
      </c>
      <c r="E189" s="2" t="s">
        <v>414</v>
      </c>
      <c r="F189" s="2">
        <v>978</v>
      </c>
      <c r="G189" s="2" t="s">
        <v>415</v>
      </c>
    </row>
    <row r="190" spans="1:7" x14ac:dyDescent="0.35">
      <c r="A190" s="2" t="s">
        <v>1735</v>
      </c>
      <c r="B190" s="2" t="s">
        <v>1736</v>
      </c>
      <c r="C190" s="2" t="s">
        <v>1737</v>
      </c>
      <c r="D190" s="2" t="s">
        <v>1738</v>
      </c>
      <c r="E190" s="2" t="s">
        <v>485</v>
      </c>
      <c r="F190" s="2">
        <v>951</v>
      </c>
      <c r="G190" s="2" t="s">
        <v>486</v>
      </c>
    </row>
    <row r="191" spans="1:7" x14ac:dyDescent="0.35">
      <c r="A191" s="2" t="s">
        <v>1739</v>
      </c>
      <c r="B191" s="2" t="s">
        <v>1740</v>
      </c>
      <c r="C191" s="2" t="s">
        <v>1741</v>
      </c>
      <c r="D191" s="2" t="s">
        <v>1742</v>
      </c>
      <c r="E191" s="2" t="s">
        <v>414</v>
      </c>
      <c r="F191" s="2">
        <v>978</v>
      </c>
      <c r="G191" s="2" t="s">
        <v>415</v>
      </c>
    </row>
    <row r="192" spans="1:7" x14ac:dyDescent="0.35">
      <c r="A192" s="2" t="s">
        <v>1743</v>
      </c>
      <c r="B192" s="2" t="s">
        <v>1744</v>
      </c>
      <c r="C192" s="2" t="s">
        <v>1745</v>
      </c>
      <c r="D192" s="2" t="s">
        <v>1746</v>
      </c>
      <c r="E192" s="2" t="s">
        <v>414</v>
      </c>
      <c r="F192" s="2">
        <v>978</v>
      </c>
      <c r="G192" s="2" t="s">
        <v>415</v>
      </c>
    </row>
    <row r="193" spans="1:7" x14ac:dyDescent="0.35">
      <c r="A193" s="2" t="s">
        <v>1747</v>
      </c>
      <c r="B193" s="2" t="s">
        <v>1748</v>
      </c>
      <c r="C193" s="2" t="s">
        <v>1749</v>
      </c>
      <c r="D193" s="2" t="s">
        <v>1750</v>
      </c>
      <c r="E193" s="2" t="s">
        <v>1619</v>
      </c>
      <c r="F193" s="2">
        <v>882</v>
      </c>
      <c r="G193" s="2" t="s">
        <v>1620</v>
      </c>
    </row>
    <row r="194" spans="1:7" x14ac:dyDescent="0.35">
      <c r="A194" s="2" t="s">
        <v>1751</v>
      </c>
      <c r="B194" s="2" t="s">
        <v>1752</v>
      </c>
      <c r="C194" s="2" t="s">
        <v>1753</v>
      </c>
      <c r="D194" s="2" t="s">
        <v>1754</v>
      </c>
      <c r="E194" s="2" t="s">
        <v>414</v>
      </c>
      <c r="F194" s="2">
        <v>978</v>
      </c>
      <c r="G194" s="2" t="s">
        <v>415</v>
      </c>
    </row>
    <row r="195" spans="1:7" x14ac:dyDescent="0.35">
      <c r="A195" s="2" t="s">
        <v>1755</v>
      </c>
      <c r="B195" s="2" t="s">
        <v>1756</v>
      </c>
      <c r="C195" s="2" t="s">
        <v>1757</v>
      </c>
      <c r="D195" s="2" t="s">
        <v>1758</v>
      </c>
      <c r="E195" s="2" t="s">
        <v>1493</v>
      </c>
      <c r="F195" s="2">
        <v>678</v>
      </c>
      <c r="G195" s="2" t="s">
        <v>1494</v>
      </c>
    </row>
    <row r="196" spans="1:7" x14ac:dyDescent="0.35">
      <c r="A196" s="2" t="s">
        <v>1759</v>
      </c>
      <c r="B196" s="2" t="s">
        <v>1760</v>
      </c>
      <c r="C196" s="2" t="s">
        <v>1761</v>
      </c>
      <c r="D196" s="2" t="s">
        <v>1762</v>
      </c>
      <c r="E196" s="2" t="s">
        <v>1428</v>
      </c>
      <c r="F196" s="2">
        <v>682</v>
      </c>
      <c r="G196" s="2" t="s">
        <v>1429</v>
      </c>
    </row>
    <row r="197" spans="1:7" x14ac:dyDescent="0.35">
      <c r="A197" s="2" t="s">
        <v>1763</v>
      </c>
      <c r="B197" s="2" t="s">
        <v>1764</v>
      </c>
      <c r="C197" s="2" t="s">
        <v>1765</v>
      </c>
      <c r="D197" s="2" t="s">
        <v>1766</v>
      </c>
      <c r="E197" s="2" t="s">
        <v>664</v>
      </c>
      <c r="F197" s="2">
        <v>952</v>
      </c>
      <c r="G197" s="2" t="s">
        <v>665</v>
      </c>
    </row>
    <row r="198" spans="1:7" x14ac:dyDescent="0.35">
      <c r="A198" s="2" t="s">
        <v>1767</v>
      </c>
      <c r="B198" s="2" t="s">
        <v>1768</v>
      </c>
      <c r="C198" s="2" t="s">
        <v>1769</v>
      </c>
      <c r="D198" s="2" t="s">
        <v>1770</v>
      </c>
      <c r="E198" s="2" t="s">
        <v>1410</v>
      </c>
      <c r="F198" s="2">
        <v>941</v>
      </c>
      <c r="G198" s="2" t="s">
        <v>1411</v>
      </c>
    </row>
    <row r="199" spans="1:7" x14ac:dyDescent="0.35">
      <c r="A199" s="2" t="s">
        <v>1771</v>
      </c>
      <c r="B199" s="2" t="s">
        <v>1772</v>
      </c>
      <c r="C199" s="2" t="s">
        <v>1773</v>
      </c>
      <c r="D199" s="2" t="s">
        <v>1774</v>
      </c>
      <c r="E199" s="2" t="s">
        <v>1439</v>
      </c>
      <c r="F199" s="2">
        <v>690</v>
      </c>
      <c r="G199" s="2" t="s">
        <v>1440</v>
      </c>
    </row>
    <row r="200" spans="1:7" x14ac:dyDescent="0.35">
      <c r="A200" s="2" t="s">
        <v>1775</v>
      </c>
      <c r="B200" s="2" t="s">
        <v>1776</v>
      </c>
      <c r="C200" s="2" t="s">
        <v>1777</v>
      </c>
      <c r="D200" s="2" t="s">
        <v>1778</v>
      </c>
      <c r="E200" s="2" t="s">
        <v>1469</v>
      </c>
      <c r="F200" s="2">
        <v>694</v>
      </c>
      <c r="G200" s="2" t="s">
        <v>1470</v>
      </c>
    </row>
    <row r="201" spans="1:7" x14ac:dyDescent="0.35">
      <c r="A201" s="2" t="s">
        <v>1779</v>
      </c>
      <c r="B201" s="2" t="s">
        <v>1780</v>
      </c>
      <c r="C201" s="2" t="s">
        <v>1781</v>
      </c>
      <c r="D201" s="2" t="s">
        <v>1782</v>
      </c>
      <c r="E201" s="2" t="s">
        <v>1457</v>
      </c>
      <c r="F201" s="2">
        <v>702</v>
      </c>
      <c r="G201" s="2" t="s">
        <v>1458</v>
      </c>
    </row>
    <row r="202" spans="1:7" x14ac:dyDescent="0.35">
      <c r="A202" s="2" t="s">
        <v>1783</v>
      </c>
      <c r="B202" s="2" t="s">
        <v>1784</v>
      </c>
      <c r="C202" s="2" t="s">
        <v>1785</v>
      </c>
      <c r="D202" s="2" t="s">
        <v>1786</v>
      </c>
      <c r="E202" s="2" t="s">
        <v>414</v>
      </c>
      <c r="F202" s="2">
        <v>978</v>
      </c>
      <c r="G202" s="2" t="s">
        <v>415</v>
      </c>
    </row>
    <row r="203" spans="1:7" x14ac:dyDescent="0.35">
      <c r="A203" s="2" t="s">
        <v>1787</v>
      </c>
      <c r="B203" s="2" t="s">
        <v>1788</v>
      </c>
      <c r="C203" s="2" t="s">
        <v>1789</v>
      </c>
      <c r="D203" s="2" t="s">
        <v>1790</v>
      </c>
      <c r="E203" s="2" t="s">
        <v>414</v>
      </c>
      <c r="F203" s="2">
        <v>978</v>
      </c>
      <c r="G203" s="2" t="s">
        <v>415</v>
      </c>
    </row>
    <row r="204" spans="1:7" x14ac:dyDescent="0.35">
      <c r="A204" s="2" t="s">
        <v>1791</v>
      </c>
      <c r="B204" s="2" t="s">
        <v>1792</v>
      </c>
      <c r="C204" s="2" t="s">
        <v>1793</v>
      </c>
      <c r="D204" s="2" t="s">
        <v>1794</v>
      </c>
      <c r="E204" s="2" t="s">
        <v>1434</v>
      </c>
      <c r="F204" s="2">
        <v>90</v>
      </c>
      <c r="G204" s="2" t="s">
        <v>1435</v>
      </c>
    </row>
    <row r="205" spans="1:7" x14ac:dyDescent="0.35">
      <c r="A205" s="2" t="s">
        <v>1795</v>
      </c>
      <c r="B205" s="2" t="s">
        <v>1796</v>
      </c>
      <c r="C205" s="2" t="s">
        <v>1797</v>
      </c>
      <c r="D205" s="2" t="s">
        <v>1798</v>
      </c>
      <c r="E205" s="2" t="s">
        <v>1475</v>
      </c>
      <c r="F205" s="2">
        <v>706</v>
      </c>
      <c r="G205" s="2" t="s">
        <v>1476</v>
      </c>
    </row>
    <row r="206" spans="1:7" x14ac:dyDescent="0.35">
      <c r="A206" s="2" t="s">
        <v>1799</v>
      </c>
      <c r="B206" s="2" t="s">
        <v>1800</v>
      </c>
      <c r="C206" s="2" t="s">
        <v>1801</v>
      </c>
      <c r="D206" s="2" t="s">
        <v>1802</v>
      </c>
      <c r="E206" s="2" t="s">
        <v>1643</v>
      </c>
      <c r="F206" s="2">
        <v>710</v>
      </c>
      <c r="G206" s="2" t="s">
        <v>1644</v>
      </c>
    </row>
    <row r="207" spans="1:7" x14ac:dyDescent="0.35">
      <c r="A207" s="2" t="s">
        <v>1803</v>
      </c>
      <c r="B207" s="2" t="s">
        <v>1804</v>
      </c>
      <c r="C207" s="2" t="s">
        <v>1805</v>
      </c>
      <c r="D207" s="2" t="s">
        <v>1806</v>
      </c>
    </row>
    <row r="208" spans="1:7" x14ac:dyDescent="0.35">
      <c r="A208" s="2" t="s">
        <v>1807</v>
      </c>
      <c r="B208" s="2" t="s">
        <v>1808</v>
      </c>
      <c r="C208" s="2" t="s">
        <v>1809</v>
      </c>
      <c r="D208" s="2" t="s">
        <v>1810</v>
      </c>
      <c r="E208" s="2" t="s">
        <v>1487</v>
      </c>
      <c r="F208" s="2">
        <v>728</v>
      </c>
      <c r="G208" s="2" t="s">
        <v>1488</v>
      </c>
    </row>
    <row r="209" spans="1:7" x14ac:dyDescent="0.35">
      <c r="A209" s="2" t="s">
        <v>1811</v>
      </c>
      <c r="B209" s="2" t="s">
        <v>1812</v>
      </c>
      <c r="C209" s="2" t="s">
        <v>1813</v>
      </c>
      <c r="D209" s="2" t="s">
        <v>1814</v>
      </c>
      <c r="E209" s="2" t="s">
        <v>414</v>
      </c>
      <c r="F209" s="2">
        <v>978</v>
      </c>
      <c r="G209" s="2" t="s">
        <v>415</v>
      </c>
    </row>
    <row r="210" spans="1:7" x14ac:dyDescent="0.35">
      <c r="A210" s="2" t="s">
        <v>1815</v>
      </c>
      <c r="B210" s="2" t="s">
        <v>1816</v>
      </c>
      <c r="C210" s="2" t="s">
        <v>1817</v>
      </c>
      <c r="D210" s="2" t="s">
        <v>1818</v>
      </c>
      <c r="E210" s="2" t="s">
        <v>1206</v>
      </c>
      <c r="F210" s="2">
        <v>144</v>
      </c>
      <c r="G210" s="2" t="s">
        <v>1207</v>
      </c>
    </row>
    <row r="211" spans="1:7" x14ac:dyDescent="0.35">
      <c r="A211" s="2" t="s">
        <v>1819</v>
      </c>
      <c r="B211" s="2" t="s">
        <v>1820</v>
      </c>
      <c r="C211" s="2" t="s">
        <v>1821</v>
      </c>
      <c r="D211" s="2" t="s">
        <v>1822</v>
      </c>
      <c r="E211" s="2" t="s">
        <v>1445</v>
      </c>
      <c r="F211" s="2">
        <v>938</v>
      </c>
      <c r="G211" s="2" t="s">
        <v>1446</v>
      </c>
    </row>
    <row r="212" spans="1:7" x14ac:dyDescent="0.35">
      <c r="A212" s="2" t="s">
        <v>1823</v>
      </c>
      <c r="B212" s="2" t="s">
        <v>1824</v>
      </c>
      <c r="C212" s="2" t="s">
        <v>1825</v>
      </c>
      <c r="D212" s="2" t="s">
        <v>1826</v>
      </c>
      <c r="E212" s="2" t="s">
        <v>1481</v>
      </c>
      <c r="F212" s="2">
        <v>968</v>
      </c>
      <c r="G212" s="2" t="s">
        <v>1482</v>
      </c>
    </row>
    <row r="213" spans="1:7" x14ac:dyDescent="0.35">
      <c r="A213" s="2" t="s">
        <v>1827</v>
      </c>
      <c r="B213" s="2" t="s">
        <v>1828</v>
      </c>
      <c r="C213" s="2" t="s">
        <v>1829</v>
      </c>
      <c r="D213" s="2" t="s">
        <v>1830</v>
      </c>
    </row>
    <row r="214" spans="1:7" x14ac:dyDescent="0.35">
      <c r="A214" s="2" t="s">
        <v>1831</v>
      </c>
      <c r="B214" s="2" t="s">
        <v>1832</v>
      </c>
      <c r="C214" s="2" t="s">
        <v>1833</v>
      </c>
      <c r="D214" s="2" t="s">
        <v>1834</v>
      </c>
      <c r="E214" s="2" t="s">
        <v>1451</v>
      </c>
      <c r="F214" s="2">
        <v>752</v>
      </c>
      <c r="G214" s="2" t="s">
        <v>1452</v>
      </c>
    </row>
    <row r="215" spans="1:7" x14ac:dyDescent="0.35">
      <c r="A215" s="2" t="s">
        <v>1835</v>
      </c>
      <c r="B215" s="2" t="s">
        <v>1836</v>
      </c>
      <c r="C215" s="2" t="s">
        <v>1837</v>
      </c>
      <c r="D215" s="2" t="s">
        <v>1838</v>
      </c>
      <c r="E215" s="2" t="s">
        <v>780</v>
      </c>
      <c r="F215" s="2">
        <v>756</v>
      </c>
      <c r="G215" s="2" t="s">
        <v>781</v>
      </c>
    </row>
    <row r="216" spans="1:7" x14ac:dyDescent="0.35">
      <c r="A216" s="2" t="s">
        <v>1839</v>
      </c>
      <c r="B216" s="2" t="s">
        <v>1840</v>
      </c>
      <c r="C216" s="2" t="s">
        <v>1841</v>
      </c>
      <c r="D216" s="2" t="s">
        <v>1842</v>
      </c>
      <c r="E216" s="2" t="s">
        <v>1499</v>
      </c>
      <c r="F216" s="2">
        <v>760</v>
      </c>
      <c r="G216" s="2" t="s">
        <v>1500</v>
      </c>
    </row>
    <row r="217" spans="1:7" x14ac:dyDescent="0.35">
      <c r="A217" s="2" t="s">
        <v>1843</v>
      </c>
      <c r="B217" s="2" t="s">
        <v>1844</v>
      </c>
      <c r="C217" s="2" t="s">
        <v>1845</v>
      </c>
      <c r="D217" s="2" t="s">
        <v>1846</v>
      </c>
      <c r="E217" s="2" t="s">
        <v>1557</v>
      </c>
      <c r="F217" s="2">
        <v>901</v>
      </c>
      <c r="G217" s="2" t="s">
        <v>1558</v>
      </c>
    </row>
    <row r="218" spans="1:7" x14ac:dyDescent="0.35">
      <c r="A218" s="2" t="s">
        <v>1847</v>
      </c>
      <c r="B218" s="2" t="s">
        <v>1848</v>
      </c>
      <c r="C218" s="2" t="s">
        <v>1849</v>
      </c>
      <c r="D218" s="2" t="s">
        <v>1850</v>
      </c>
      <c r="E218" s="2" t="s">
        <v>1515</v>
      </c>
      <c r="F218" s="2">
        <v>972</v>
      </c>
      <c r="G218" s="2" t="s">
        <v>1516</v>
      </c>
    </row>
    <row r="219" spans="1:7" x14ac:dyDescent="0.35">
      <c r="A219" s="2" t="s">
        <v>1851</v>
      </c>
      <c r="B219" s="2" t="s">
        <v>1852</v>
      </c>
      <c r="C219" s="2" t="s">
        <v>1853</v>
      </c>
      <c r="D219" s="2" t="s">
        <v>1854</v>
      </c>
      <c r="E219" s="2" t="s">
        <v>1563</v>
      </c>
      <c r="F219" s="2">
        <v>834</v>
      </c>
      <c r="G219" s="2" t="s">
        <v>1564</v>
      </c>
    </row>
    <row r="220" spans="1:7" x14ac:dyDescent="0.35">
      <c r="A220" s="2" t="s">
        <v>1855</v>
      </c>
      <c r="B220" s="2" t="s">
        <v>1856</v>
      </c>
      <c r="C220" s="2" t="s">
        <v>1857</v>
      </c>
      <c r="D220" s="2" t="s">
        <v>1858</v>
      </c>
      <c r="E220" s="2" t="s">
        <v>1509</v>
      </c>
      <c r="F220" s="2">
        <v>764</v>
      </c>
      <c r="G220" s="2" t="s">
        <v>1510</v>
      </c>
    </row>
    <row r="221" spans="1:7" x14ac:dyDescent="0.35">
      <c r="A221" s="2" t="s">
        <v>1859</v>
      </c>
      <c r="B221" s="2" t="s">
        <v>1860</v>
      </c>
      <c r="C221" s="2" t="s">
        <v>1861</v>
      </c>
      <c r="D221" s="2" t="s">
        <v>1862</v>
      </c>
      <c r="E221" s="2" t="s">
        <v>157</v>
      </c>
      <c r="F221" s="2">
        <v>840</v>
      </c>
      <c r="G221" s="2" t="s">
        <v>387</v>
      </c>
    </row>
    <row r="222" spans="1:7" x14ac:dyDescent="0.35">
      <c r="A222" s="2" t="s">
        <v>1863</v>
      </c>
      <c r="B222" s="2" t="s">
        <v>1864</v>
      </c>
      <c r="C222" s="2" t="s">
        <v>1865</v>
      </c>
      <c r="D222" s="2" t="s">
        <v>1866</v>
      </c>
      <c r="E222" s="2" t="s">
        <v>664</v>
      </c>
      <c r="F222" s="2">
        <v>952</v>
      </c>
      <c r="G222" s="2" t="s">
        <v>665</v>
      </c>
    </row>
    <row r="223" spans="1:7" x14ac:dyDescent="0.35">
      <c r="A223" s="2" t="s">
        <v>1867</v>
      </c>
      <c r="B223" s="2" t="s">
        <v>1868</v>
      </c>
      <c r="C223" s="2" t="s">
        <v>1869</v>
      </c>
      <c r="D223" s="2" t="s">
        <v>1870</v>
      </c>
    </row>
    <row r="224" spans="1:7" x14ac:dyDescent="0.35">
      <c r="A224" s="2" t="s">
        <v>1871</v>
      </c>
      <c r="B224" s="2" t="s">
        <v>1872</v>
      </c>
      <c r="C224" s="2" t="s">
        <v>1873</v>
      </c>
      <c r="D224" s="2" t="s">
        <v>1874</v>
      </c>
      <c r="E224" s="2" t="s">
        <v>1533</v>
      </c>
      <c r="F224" s="2">
        <v>776</v>
      </c>
      <c r="G224" s="2" t="s">
        <v>1534</v>
      </c>
    </row>
    <row r="225" spans="1:7" x14ac:dyDescent="0.35">
      <c r="A225" s="2" t="s">
        <v>1875</v>
      </c>
      <c r="B225" s="2" t="s">
        <v>1876</v>
      </c>
      <c r="C225" s="2" t="s">
        <v>1877</v>
      </c>
      <c r="D225" s="2" t="s">
        <v>1878</v>
      </c>
      <c r="E225" s="2" t="s">
        <v>1545</v>
      </c>
      <c r="F225" s="2">
        <v>780</v>
      </c>
      <c r="G225" s="2" t="s">
        <v>1546</v>
      </c>
    </row>
    <row r="226" spans="1:7" x14ac:dyDescent="0.35">
      <c r="A226" s="2" t="s">
        <v>1879</v>
      </c>
      <c r="B226" s="2" t="s">
        <v>1880</v>
      </c>
      <c r="C226" s="2" t="s">
        <v>1881</v>
      </c>
      <c r="D226" s="2" t="s">
        <v>1882</v>
      </c>
      <c r="E226" s="2" t="s">
        <v>1527</v>
      </c>
      <c r="F226" s="2">
        <v>788</v>
      </c>
      <c r="G226" s="2" t="s">
        <v>1528</v>
      </c>
    </row>
    <row r="227" spans="1:7" x14ac:dyDescent="0.35">
      <c r="A227" s="2" t="s">
        <v>1883</v>
      </c>
      <c r="B227" s="2" t="s">
        <v>1884</v>
      </c>
      <c r="C227" s="2" t="s">
        <v>1885</v>
      </c>
      <c r="D227" s="2" t="s">
        <v>1886</v>
      </c>
      <c r="E227" s="2" t="s">
        <v>1539</v>
      </c>
      <c r="F227" s="2">
        <v>949</v>
      </c>
      <c r="G227" s="2" t="s">
        <v>1540</v>
      </c>
    </row>
    <row r="228" spans="1:7" x14ac:dyDescent="0.35">
      <c r="A228" s="2" t="s">
        <v>1887</v>
      </c>
      <c r="B228" s="2" t="s">
        <v>1888</v>
      </c>
      <c r="C228" s="2" t="s">
        <v>1889</v>
      </c>
      <c r="D228" s="2" t="s">
        <v>1890</v>
      </c>
      <c r="E228" s="2" t="s">
        <v>1521</v>
      </c>
      <c r="F228" s="2">
        <v>934</v>
      </c>
      <c r="G228" s="2" t="s">
        <v>1522</v>
      </c>
    </row>
    <row r="229" spans="1:7" x14ac:dyDescent="0.35">
      <c r="A229" s="2" t="s">
        <v>1891</v>
      </c>
      <c r="B229" s="2" t="s">
        <v>1892</v>
      </c>
      <c r="C229" s="2" t="s">
        <v>1893</v>
      </c>
      <c r="D229" s="2" t="s">
        <v>1894</v>
      </c>
      <c r="E229" s="2" t="s">
        <v>157</v>
      </c>
      <c r="F229" s="2">
        <v>840</v>
      </c>
      <c r="G229" s="2" t="s">
        <v>387</v>
      </c>
    </row>
    <row r="230" spans="1:7" x14ac:dyDescent="0.35">
      <c r="A230" s="2" t="s">
        <v>1895</v>
      </c>
      <c r="B230" s="2" t="s">
        <v>1896</v>
      </c>
      <c r="C230" s="2" t="s">
        <v>1897</v>
      </c>
      <c r="D230" s="2" t="s">
        <v>1898</v>
      </c>
      <c r="E230" s="2" t="s">
        <v>1551</v>
      </c>
      <c r="F230" s="2">
        <v>0</v>
      </c>
      <c r="G230" s="2" t="s">
        <v>1552</v>
      </c>
    </row>
    <row r="231" spans="1:7" x14ac:dyDescent="0.35">
      <c r="A231" s="2" t="s">
        <v>1899</v>
      </c>
      <c r="B231" s="2" t="s">
        <v>1900</v>
      </c>
      <c r="C231" s="2" t="s">
        <v>1901</v>
      </c>
      <c r="D231" s="2" t="s">
        <v>1902</v>
      </c>
      <c r="E231" s="2" t="s">
        <v>1575</v>
      </c>
      <c r="F231" s="2">
        <v>800</v>
      </c>
      <c r="G231" s="2" t="s">
        <v>1576</v>
      </c>
    </row>
    <row r="232" spans="1:7" x14ac:dyDescent="0.35">
      <c r="A232" s="2" t="s">
        <v>1903</v>
      </c>
      <c r="B232" s="2" t="s">
        <v>1904</v>
      </c>
      <c r="C232" s="2" t="s">
        <v>1905</v>
      </c>
      <c r="D232" s="2" t="s">
        <v>1906</v>
      </c>
      <c r="E232" s="2" t="s">
        <v>1569</v>
      </c>
      <c r="F232" s="2">
        <v>980</v>
      </c>
      <c r="G232" s="2" t="s">
        <v>1570</v>
      </c>
    </row>
    <row r="233" spans="1:7" x14ac:dyDescent="0.35">
      <c r="A233" s="2" t="s">
        <v>1907</v>
      </c>
      <c r="B233" s="2" t="s">
        <v>1908</v>
      </c>
      <c r="C233" s="2" t="s">
        <v>1909</v>
      </c>
      <c r="D233" s="2" t="s">
        <v>1910</v>
      </c>
      <c r="E233" s="2" t="s">
        <v>487</v>
      </c>
      <c r="F233" s="2">
        <v>784</v>
      </c>
      <c r="G233" s="2" t="s">
        <v>488</v>
      </c>
    </row>
    <row r="234" spans="1:7" x14ac:dyDescent="0.35">
      <c r="A234" s="2" t="s">
        <v>1911</v>
      </c>
      <c r="B234" s="2" t="s">
        <v>1912</v>
      </c>
      <c r="C234" s="2" t="s">
        <v>1913</v>
      </c>
      <c r="D234" s="2" t="s">
        <v>1914</v>
      </c>
      <c r="E234" s="2" t="s">
        <v>946</v>
      </c>
      <c r="F234" s="2">
        <v>826</v>
      </c>
      <c r="G234" s="2" t="s">
        <v>947</v>
      </c>
    </row>
    <row r="235" spans="1:7" x14ac:dyDescent="0.35">
      <c r="A235" s="2" t="s">
        <v>1915</v>
      </c>
      <c r="B235" s="2" t="s">
        <v>1916</v>
      </c>
      <c r="C235" s="2" t="s">
        <v>1917</v>
      </c>
      <c r="D235" s="2" t="s">
        <v>1918</v>
      </c>
      <c r="E235" s="2" t="s">
        <v>1589</v>
      </c>
      <c r="F235" s="2">
        <v>858</v>
      </c>
      <c r="G235" s="2" t="s">
        <v>1590</v>
      </c>
    </row>
    <row r="236" spans="1:7" x14ac:dyDescent="0.35">
      <c r="A236" s="2" t="s">
        <v>1919</v>
      </c>
      <c r="B236" s="2" t="s">
        <v>1920</v>
      </c>
      <c r="C236" s="2" t="s">
        <v>1921</v>
      </c>
      <c r="D236" s="2" t="s">
        <v>1922</v>
      </c>
      <c r="E236" s="2" t="s">
        <v>1595</v>
      </c>
      <c r="F236" s="2">
        <v>860</v>
      </c>
      <c r="G236" s="2" t="s">
        <v>1596</v>
      </c>
    </row>
    <row r="237" spans="1:7" x14ac:dyDescent="0.35">
      <c r="A237" s="2" t="s">
        <v>1923</v>
      </c>
      <c r="B237" s="2" t="s">
        <v>1924</v>
      </c>
      <c r="C237" s="2" t="s">
        <v>1925</v>
      </c>
      <c r="D237" s="2" t="s">
        <v>1926</v>
      </c>
      <c r="E237" s="2" t="s">
        <v>1613</v>
      </c>
      <c r="F237" s="2">
        <v>548</v>
      </c>
      <c r="G237" s="2" t="s">
        <v>1614</v>
      </c>
    </row>
    <row r="238" spans="1:7" x14ac:dyDescent="0.35">
      <c r="A238" s="2" t="s">
        <v>1927</v>
      </c>
      <c r="B238" s="2" t="s">
        <v>1928</v>
      </c>
      <c r="C238" s="2" t="s">
        <v>320</v>
      </c>
      <c r="D238" s="2" t="s">
        <v>1929</v>
      </c>
      <c r="E238" s="2" t="s">
        <v>414</v>
      </c>
      <c r="F238" s="2">
        <v>978</v>
      </c>
      <c r="G238" s="2" t="s">
        <v>415</v>
      </c>
    </row>
    <row r="239" spans="1:7" x14ac:dyDescent="0.35">
      <c r="A239" s="2" t="s">
        <v>1930</v>
      </c>
      <c r="B239" s="2" t="s">
        <v>1931</v>
      </c>
      <c r="C239" s="2" t="s">
        <v>1932</v>
      </c>
      <c r="D239" s="2" t="s">
        <v>1933</v>
      </c>
      <c r="E239" s="2" t="s">
        <v>1601</v>
      </c>
      <c r="F239" s="2">
        <v>937</v>
      </c>
      <c r="G239" s="2" t="s">
        <v>1602</v>
      </c>
    </row>
    <row r="240" spans="1:7" x14ac:dyDescent="0.35">
      <c r="A240" s="2" t="s">
        <v>1934</v>
      </c>
      <c r="B240" s="2" t="s">
        <v>1935</v>
      </c>
      <c r="C240" s="2" t="s">
        <v>1936</v>
      </c>
      <c r="D240" s="2" t="s">
        <v>1937</v>
      </c>
      <c r="E240" s="2" t="s">
        <v>1607</v>
      </c>
      <c r="F240" s="2">
        <v>704</v>
      </c>
      <c r="G240" s="2" t="s">
        <v>1608</v>
      </c>
    </row>
    <row r="241" spans="1:7" x14ac:dyDescent="0.35">
      <c r="A241" s="2" t="s">
        <v>1938</v>
      </c>
      <c r="B241" s="2" t="s">
        <v>1939</v>
      </c>
      <c r="C241" s="2" t="s">
        <v>1940</v>
      </c>
      <c r="D241" s="2" t="s">
        <v>1941</v>
      </c>
      <c r="E241" s="2" t="s">
        <v>157</v>
      </c>
      <c r="F241" s="2">
        <v>840</v>
      </c>
      <c r="G241" s="2" t="s">
        <v>387</v>
      </c>
    </row>
    <row r="242" spans="1:7" x14ac:dyDescent="0.35">
      <c r="A242" s="2" t="s">
        <v>1942</v>
      </c>
      <c r="B242" s="2" t="s">
        <v>1943</v>
      </c>
      <c r="C242" s="2" t="s">
        <v>1944</v>
      </c>
      <c r="D242" s="2" t="s">
        <v>1945</v>
      </c>
    </row>
    <row r="243" spans="1:7" x14ac:dyDescent="0.35">
      <c r="A243" s="2" t="s">
        <v>1946</v>
      </c>
      <c r="B243" s="2" t="s">
        <v>1947</v>
      </c>
      <c r="C243" s="2" t="s">
        <v>1948</v>
      </c>
      <c r="D243" s="2" t="s">
        <v>1949</v>
      </c>
    </row>
    <row r="244" spans="1:7" x14ac:dyDescent="0.35">
      <c r="A244" s="2" t="s">
        <v>1950</v>
      </c>
      <c r="B244" s="2" t="s">
        <v>1951</v>
      </c>
      <c r="C244" s="2" t="s">
        <v>1952</v>
      </c>
      <c r="D244" s="2" t="s">
        <v>1953</v>
      </c>
      <c r="E244" s="2" t="s">
        <v>1637</v>
      </c>
      <c r="F244" s="2">
        <v>886</v>
      </c>
      <c r="G244" s="2" t="s">
        <v>1638</v>
      </c>
    </row>
    <row r="245" spans="1:7" x14ac:dyDescent="0.35">
      <c r="A245" s="2" t="s">
        <v>1954</v>
      </c>
      <c r="B245" s="2" t="s">
        <v>1955</v>
      </c>
      <c r="C245" s="2" t="s">
        <v>1956</v>
      </c>
      <c r="D245" s="2" t="s">
        <v>1957</v>
      </c>
      <c r="E245" s="2" t="s">
        <v>1649</v>
      </c>
      <c r="F245" s="2">
        <v>967</v>
      </c>
      <c r="G245" s="2" t="s">
        <v>1650</v>
      </c>
    </row>
    <row r="246" spans="1:7" x14ac:dyDescent="0.35">
      <c r="A246" s="2" t="s">
        <v>1958</v>
      </c>
      <c r="B246" s="2" t="s">
        <v>1959</v>
      </c>
      <c r="C246" s="2" t="s">
        <v>1960</v>
      </c>
      <c r="D246" s="2" t="s">
        <v>1961</v>
      </c>
      <c r="E246" s="2" t="s">
        <v>157</v>
      </c>
      <c r="F246" s="2">
        <v>840</v>
      </c>
      <c r="G246" s="2" t="s">
        <v>387</v>
      </c>
    </row>
  </sheetData>
  <sheetProtection algorithmName="SHA-512" hashValue="CAaVSfHmJyk7/uqYFtEITQgzOH1T4uk4K9qOmZlK6i/glILEi9kPYjD0J19PKI9JeNMEaFXsRMMcMIneNSjDNg==" saltValue="pYAPDBXakV2KYKlRTWWN1Q==" spinCount="100000" sheet="1" objects="1" scenarios="1"/>
  <sortState xmlns:xlrd2="http://schemas.microsoft.com/office/spreadsheetml/2017/richdata2" ref="H10:J156">
    <sortCondition ref="H10:H156"/>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6" ma:contentTypeDescription="Create a new document." ma:contentTypeScope="" ma:versionID="6aeaccd16161b50d64c678d4614a34b2">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e12214206405119977a0076d5fca6887"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Props1.xml><?xml version="1.0" encoding="utf-8"?>
<ds:datastoreItem xmlns:ds="http://schemas.openxmlformats.org/officeDocument/2006/customXml" ds:itemID="{7BDA85FB-57D5-4A9F-A904-DAE491709832}">
  <ds:schemaRefs>
    <ds:schemaRef ds:uri="http://schemas.microsoft.com/DataMashup"/>
  </ds:schemaRefs>
</ds:datastoreItem>
</file>

<file path=customXml/itemProps2.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3.xml><?xml version="1.0" encoding="utf-8"?>
<ds:datastoreItem xmlns:ds="http://schemas.openxmlformats.org/officeDocument/2006/customXml" ds:itemID="{78067945-578F-4BE0-95E4-991A16BEB6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EB73A9A-A04F-41FF-96F9-A7BAA5B16ED1}">
  <ds:schemaRefs>
    <ds:schemaRef ds:uri="http://schemas.microsoft.com/office/2006/metadata/properties"/>
    <ds:schemaRef ds:uri="http://purl.org/dc/terms/"/>
    <ds:schemaRef ds:uri="http://schemas.openxmlformats.org/package/2006/metadata/core-properties"/>
    <ds:schemaRef ds:uri="0c958bcd-fe3d-4310-8463-0016d19558cc"/>
    <ds:schemaRef ds:uri="http://schemas.microsoft.com/office/2006/documentManagement/types"/>
    <ds:schemaRef ds:uri="http://schemas.microsoft.com/office/infopath/2007/PartnerControls"/>
    <ds:schemaRef ds:uri="http://purl.org/dc/elements/1.1/"/>
    <ds:schemaRef ds:uri="36538d5f-f7e1-46e7-b8e6-8d0f62ce976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17</vt:i4>
      </vt:variant>
    </vt:vector>
  </HeadingPairs>
  <TitlesOfParts>
    <vt:vector size="24"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Skattenavn</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Hugo Paret</cp:lastModifiedBy>
  <cp:revision/>
  <dcterms:created xsi:type="dcterms:W3CDTF">2018-04-20T09:16:43Z</dcterms:created>
  <dcterms:modified xsi:type="dcterms:W3CDTF">2022-06-01T15:32:55Z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