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
    </mc:Choice>
  </mc:AlternateContent>
  <xr:revisionPtr revIDLastSave="205" documentId="11_F4861E09D326F82FA1EC5B86931AB7BE4A2C2BF0" xr6:coauthVersionLast="47" xr6:coauthVersionMax="47" xr10:uidLastSave="{32664555-B6F2-4853-A5F2-E5A3B3228CAB}"/>
  <bookViews>
    <workbookView xWindow="-110" yWindow="-110" windowWidth="19420" windowHeight="10300" tabRatio="837" firstSheet="1" activeTab="2"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8" i="4" l="1"/>
  <c r="C58" i="4"/>
  <c r="D58" i="4"/>
  <c r="E58" i="4"/>
  <c r="B53" i="4"/>
  <c r="C53" i="4"/>
  <c r="D53" i="4"/>
  <c r="E53" i="4"/>
  <c r="B54" i="4"/>
  <c r="C54" i="4"/>
  <c r="D54" i="4"/>
  <c r="E54" i="4"/>
  <c r="B55" i="4"/>
  <c r="C55" i="4"/>
  <c r="D55" i="4"/>
  <c r="E55" i="4"/>
  <c r="B56" i="4"/>
  <c r="C56" i="4"/>
  <c r="D56" i="4"/>
  <c r="E56" i="4"/>
  <c r="B57" i="4"/>
  <c r="C57" i="4"/>
  <c r="D57" i="4"/>
  <c r="E57" i="4"/>
  <c r="B59" i="4"/>
  <c r="C59" i="4"/>
  <c r="D59" i="4"/>
  <c r="E59" i="4"/>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J702" i="11" l="1"/>
  <c r="J700" i="11"/>
  <c r="E22" i="12" l="1"/>
  <c r="E21" i="12"/>
  <c r="E20" i="12"/>
  <c r="E19" i="12"/>
  <c r="E18" i="12"/>
  <c r="E17" i="12"/>
  <c r="E16" i="12"/>
  <c r="E15" i="12"/>
  <c r="J64" i="4"/>
  <c r="J62" i="4"/>
  <c r="D187" i="8"/>
  <c r="D184" i="8"/>
  <c r="D182" i="8"/>
  <c r="D181" i="8"/>
  <c r="D180" i="8"/>
  <c r="D178" i="8"/>
  <c r="D141" i="8"/>
  <c r="D140" i="8"/>
  <c r="B179" i="11" l="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4" i="11"/>
  <c r="B265" i="11"/>
  <c r="B266" i="11"/>
  <c r="B267" i="11"/>
  <c r="B268" i="11"/>
  <c r="B269" i="11"/>
  <c r="B270" i="11"/>
  <c r="B271" i="11"/>
  <c r="B272" i="11"/>
  <c r="B273" i="11"/>
  <c r="B274" i="11"/>
  <c r="B275" i="11"/>
  <c r="B276" i="11"/>
  <c r="B277" i="11"/>
  <c r="B278" i="11"/>
  <c r="B279" i="11"/>
  <c r="B280" i="11"/>
  <c r="B281" i="11"/>
  <c r="B282" i="11"/>
  <c r="B283" i="11"/>
  <c r="B284" i="11"/>
  <c r="B285" i="11"/>
  <c r="B286" i="11"/>
  <c r="B287" i="11"/>
  <c r="B288" i="11"/>
  <c r="B289" i="11"/>
  <c r="B290" i="11"/>
  <c r="B291" i="11"/>
  <c r="B292" i="11"/>
  <c r="B293" i="11"/>
  <c r="B294" i="11"/>
  <c r="B295" i="11"/>
  <c r="B296" i="11"/>
  <c r="B297" i="11"/>
  <c r="B298" i="11"/>
  <c r="B299" i="11"/>
  <c r="B300" i="11"/>
  <c r="B301" i="11"/>
  <c r="B302" i="11"/>
  <c r="B303" i="11"/>
  <c r="B304" i="11"/>
  <c r="B305" i="11"/>
  <c r="B306" i="11"/>
  <c r="B307" i="11"/>
  <c r="B308" i="11"/>
  <c r="B309" i="11"/>
  <c r="B310" i="11"/>
  <c r="B311" i="11"/>
  <c r="B312" i="11"/>
  <c r="B313" i="11"/>
  <c r="B314" i="11"/>
  <c r="B315" i="11"/>
  <c r="B316" i="11"/>
  <c r="B317" i="11"/>
  <c r="B318" i="11"/>
  <c r="B319" i="11"/>
  <c r="B320" i="11"/>
  <c r="B321" i="11"/>
  <c r="B322" i="11"/>
  <c r="B323" i="11"/>
  <c r="B324" i="11"/>
  <c r="B325" i="11"/>
  <c r="B326" i="11"/>
  <c r="B327" i="11"/>
  <c r="B328" i="11"/>
  <c r="B329" i="11"/>
  <c r="B330" i="11"/>
  <c r="B331" i="11"/>
  <c r="B332" i="11"/>
  <c r="B333" i="11"/>
  <c r="B334" i="11"/>
  <c r="B335" i="11"/>
  <c r="B336" i="11"/>
  <c r="B337" i="11"/>
  <c r="B338" i="11"/>
  <c r="B339" i="11"/>
  <c r="B340" i="11"/>
  <c r="B341" i="11"/>
  <c r="B342" i="11"/>
  <c r="B343" i="11"/>
  <c r="B344" i="11"/>
  <c r="B345" i="11"/>
  <c r="B346" i="11"/>
  <c r="B347" i="11"/>
  <c r="B348" i="11"/>
  <c r="B349" i="11"/>
  <c r="B350" i="11"/>
  <c r="B351" i="11"/>
  <c r="B352" i="11"/>
  <c r="B353" i="11"/>
  <c r="B354" i="11"/>
  <c r="B355" i="11"/>
  <c r="B356" i="11"/>
  <c r="B357" i="11"/>
  <c r="B358" i="11"/>
  <c r="B359" i="11"/>
  <c r="B360" i="11"/>
  <c r="B361" i="11"/>
  <c r="B362" i="11"/>
  <c r="B363" i="11"/>
  <c r="B364" i="11"/>
  <c r="B365" i="11"/>
  <c r="B366" i="11"/>
  <c r="B367" i="11"/>
  <c r="B368" i="11"/>
  <c r="B369" i="11"/>
  <c r="B370" i="11"/>
  <c r="B371" i="11"/>
  <c r="B372" i="11"/>
  <c r="B373" i="11"/>
  <c r="B374" i="11"/>
  <c r="B375" i="11"/>
  <c r="B376" i="11"/>
  <c r="B377" i="11"/>
  <c r="B378" i="11"/>
  <c r="B379" i="11"/>
  <c r="B380" i="11"/>
  <c r="B381" i="11"/>
  <c r="B382" i="11"/>
  <c r="B383" i="11"/>
  <c r="B384" i="11"/>
  <c r="B385" i="11"/>
  <c r="B386" i="11"/>
  <c r="B387" i="11"/>
  <c r="B388" i="11"/>
  <c r="B389" i="11"/>
  <c r="B390" i="11"/>
  <c r="B391" i="11"/>
  <c r="B392" i="11"/>
  <c r="B393" i="11"/>
  <c r="B394" i="11"/>
  <c r="B395" i="11"/>
  <c r="B396" i="11"/>
  <c r="B397" i="11"/>
  <c r="B398" i="11"/>
  <c r="B399" i="11"/>
  <c r="B400" i="11"/>
  <c r="B401" i="11"/>
  <c r="B402" i="11"/>
  <c r="B403" i="11"/>
  <c r="B404" i="11"/>
  <c r="B405" i="11"/>
  <c r="B406" i="11"/>
  <c r="B407" i="11"/>
  <c r="B408" i="11"/>
  <c r="B409" i="11"/>
  <c r="B410" i="11"/>
  <c r="B411" i="11"/>
  <c r="B412" i="11"/>
  <c r="B413" i="11"/>
  <c r="B414" i="11"/>
  <c r="B415" i="11"/>
  <c r="B416" i="11"/>
  <c r="B417" i="11"/>
  <c r="B418" i="11"/>
  <c r="B419" i="11"/>
  <c r="B420" i="11"/>
  <c r="B421" i="11"/>
  <c r="B422" i="11"/>
  <c r="B423" i="11"/>
  <c r="B424" i="11"/>
  <c r="B425" i="11"/>
  <c r="B426" i="11"/>
  <c r="B427" i="11"/>
  <c r="B428" i="11"/>
  <c r="B429" i="11"/>
  <c r="B430" i="11"/>
  <c r="B431" i="11"/>
  <c r="B432" i="11"/>
  <c r="B433" i="11"/>
  <c r="B434" i="11"/>
  <c r="B435" i="11"/>
  <c r="B436" i="11"/>
  <c r="B437" i="11"/>
  <c r="B438" i="11"/>
  <c r="B439" i="11"/>
  <c r="B440" i="11"/>
  <c r="B441" i="11"/>
  <c r="B442" i="11"/>
  <c r="B443" i="11"/>
  <c r="B444" i="11"/>
  <c r="B445" i="11"/>
  <c r="B446" i="11"/>
  <c r="B447" i="11"/>
  <c r="B448" i="11"/>
  <c r="B449" i="11"/>
  <c r="B450" i="11"/>
  <c r="B451" i="11"/>
  <c r="B452" i="11"/>
  <c r="B453" i="11"/>
  <c r="B454" i="11"/>
  <c r="B455" i="11"/>
  <c r="B456" i="11"/>
  <c r="B457" i="11"/>
  <c r="B458" i="11"/>
  <c r="B459" i="11"/>
  <c r="B460" i="11"/>
  <c r="B461" i="11"/>
  <c r="B462" i="11"/>
  <c r="B463" i="11"/>
  <c r="B464" i="11"/>
  <c r="B465" i="11"/>
  <c r="B466" i="11"/>
  <c r="B467" i="11"/>
  <c r="B468" i="11"/>
  <c r="B469" i="11"/>
  <c r="B470" i="11"/>
  <c r="B471" i="11"/>
  <c r="B472" i="11"/>
  <c r="B473" i="11"/>
  <c r="B474" i="11"/>
  <c r="B475" i="11"/>
  <c r="B476" i="11"/>
  <c r="B477" i="11"/>
  <c r="B478" i="11"/>
  <c r="B479" i="11"/>
  <c r="B480" i="11"/>
  <c r="B481" i="11"/>
  <c r="B482" i="11"/>
  <c r="B483" i="11"/>
  <c r="B484" i="11"/>
  <c r="B485" i="11"/>
  <c r="B486" i="11"/>
  <c r="B487" i="11"/>
  <c r="B488" i="11"/>
  <c r="B489" i="11"/>
  <c r="B490" i="11"/>
  <c r="B491" i="11"/>
  <c r="B492" i="11"/>
  <c r="B493" i="11"/>
  <c r="B494" i="11"/>
  <c r="B495" i="11"/>
  <c r="B496" i="11"/>
  <c r="B497" i="11"/>
  <c r="B498" i="11"/>
  <c r="B499" i="11"/>
  <c r="B500" i="11"/>
  <c r="B501" i="11"/>
  <c r="B502" i="11"/>
  <c r="B503" i="11"/>
  <c r="B504" i="11"/>
  <c r="B505" i="11"/>
  <c r="B506" i="11"/>
  <c r="B507" i="11"/>
  <c r="B508" i="11"/>
  <c r="B509" i="11"/>
  <c r="B510" i="11"/>
  <c r="B511" i="11"/>
  <c r="B512" i="11"/>
  <c r="B513" i="11"/>
  <c r="B514" i="11"/>
  <c r="B515" i="11"/>
  <c r="B516" i="11"/>
  <c r="B517" i="11"/>
  <c r="B518" i="11"/>
  <c r="B519" i="11"/>
  <c r="B520" i="11"/>
  <c r="B521" i="11"/>
  <c r="B522" i="11"/>
  <c r="B523" i="11"/>
  <c r="B524" i="11"/>
  <c r="B525" i="11"/>
  <c r="B526" i="11"/>
  <c r="B527" i="11"/>
  <c r="B528" i="11"/>
  <c r="B529" i="11"/>
  <c r="B530" i="11"/>
  <c r="B531" i="11"/>
  <c r="B532" i="11"/>
  <c r="B533" i="11"/>
  <c r="B534" i="11"/>
  <c r="B535" i="11"/>
  <c r="B536" i="11"/>
  <c r="B537" i="11"/>
  <c r="B538" i="11"/>
  <c r="B539" i="11"/>
  <c r="B540" i="11"/>
  <c r="B541" i="11"/>
  <c r="B542" i="11"/>
  <c r="B543" i="11"/>
  <c r="B544" i="11"/>
  <c r="B545" i="11"/>
  <c r="B546" i="11"/>
  <c r="B547" i="11"/>
  <c r="B548" i="11"/>
  <c r="B549" i="11"/>
  <c r="B550" i="11"/>
  <c r="B551" i="11"/>
  <c r="B552" i="11"/>
  <c r="B553" i="11"/>
  <c r="B554" i="11"/>
  <c r="B555" i="11"/>
  <c r="B556" i="11"/>
  <c r="B557" i="11"/>
  <c r="B558" i="11"/>
  <c r="B559" i="11"/>
  <c r="B560" i="11"/>
  <c r="B561" i="11"/>
  <c r="B562" i="11"/>
  <c r="B563" i="11"/>
  <c r="B564" i="11"/>
  <c r="B565" i="11"/>
  <c r="B566" i="11"/>
  <c r="B567" i="11"/>
  <c r="B568" i="11"/>
  <c r="B569" i="11"/>
  <c r="B570" i="11"/>
  <c r="B571" i="11"/>
  <c r="B572" i="11"/>
  <c r="B573" i="11"/>
  <c r="B574" i="11"/>
  <c r="B575" i="11"/>
  <c r="B576" i="11"/>
  <c r="B577" i="11"/>
  <c r="B578" i="11"/>
  <c r="B579" i="11"/>
  <c r="B580" i="11"/>
  <c r="B581" i="11"/>
  <c r="B582" i="11"/>
  <c r="B583" i="11"/>
  <c r="B584" i="11"/>
  <c r="B585" i="11"/>
  <c r="B586" i="11"/>
  <c r="B587" i="11"/>
  <c r="B588" i="11"/>
  <c r="B589" i="11"/>
  <c r="B590" i="11"/>
  <c r="B591" i="11"/>
  <c r="B592" i="11"/>
  <c r="B593" i="11"/>
  <c r="B594" i="11"/>
  <c r="B595" i="11"/>
  <c r="B596" i="11"/>
  <c r="B597" i="11"/>
  <c r="B598" i="11"/>
  <c r="B599" i="11"/>
  <c r="B600" i="11"/>
  <c r="B601" i="11"/>
  <c r="B602" i="11"/>
  <c r="B603" i="11"/>
  <c r="B604" i="11"/>
  <c r="B605" i="11"/>
  <c r="B606" i="11"/>
  <c r="B607" i="11"/>
  <c r="B608" i="11"/>
  <c r="B609" i="11"/>
  <c r="B610" i="11"/>
  <c r="B611" i="11"/>
  <c r="B612" i="11"/>
  <c r="B613" i="11"/>
  <c r="B614" i="11"/>
  <c r="B615" i="11"/>
  <c r="B616" i="11"/>
  <c r="B617" i="11"/>
  <c r="B618" i="11"/>
  <c r="B619" i="11"/>
  <c r="B620" i="11"/>
  <c r="B621" i="11"/>
  <c r="B622" i="11"/>
  <c r="B623" i="11"/>
  <c r="B624" i="11"/>
  <c r="B625" i="11"/>
  <c r="B626" i="11"/>
  <c r="B627" i="11"/>
  <c r="B628" i="11"/>
  <c r="B629" i="11"/>
  <c r="B630" i="11"/>
  <c r="B631" i="11"/>
  <c r="B632" i="11"/>
  <c r="B633" i="11"/>
  <c r="B634" i="11"/>
  <c r="B635" i="11"/>
  <c r="B636" i="11"/>
  <c r="B637" i="11"/>
  <c r="B638" i="11"/>
  <c r="B639" i="11"/>
  <c r="B640" i="11"/>
  <c r="B641" i="11"/>
  <c r="B642" i="11"/>
  <c r="B643" i="11"/>
  <c r="B644" i="11"/>
  <c r="B645" i="11"/>
  <c r="B646" i="11"/>
  <c r="B647" i="11"/>
  <c r="B648" i="11"/>
  <c r="B649" i="11"/>
  <c r="B650" i="11"/>
  <c r="B651" i="11"/>
  <c r="B652" i="11"/>
  <c r="B653" i="11"/>
  <c r="B654" i="11"/>
  <c r="B655" i="11"/>
  <c r="B656" i="11"/>
  <c r="B657" i="11"/>
  <c r="B658" i="11"/>
  <c r="B659" i="11"/>
  <c r="B660" i="11"/>
  <c r="B661" i="11"/>
  <c r="B662" i="11"/>
  <c r="B663" i="11"/>
  <c r="B664" i="11"/>
  <c r="B665" i="11"/>
  <c r="B666" i="11"/>
  <c r="B667" i="11"/>
  <c r="B668" i="11"/>
  <c r="B669" i="11"/>
  <c r="B671" i="11"/>
  <c r="B672" i="11"/>
  <c r="B673" i="11"/>
  <c r="B674" i="11"/>
  <c r="B675" i="11"/>
  <c r="B676" i="11"/>
  <c r="B677" i="11"/>
  <c r="B678" i="11"/>
  <c r="B679" i="11"/>
  <c r="B680" i="11"/>
  <c r="B681" i="11"/>
  <c r="B682" i="11"/>
  <c r="B683" i="11"/>
  <c r="B684" i="11"/>
  <c r="B685" i="11"/>
  <c r="B686" i="11"/>
  <c r="B687" i="11"/>
  <c r="B688" i="11"/>
  <c r="B689" i="11"/>
  <c r="B690" i="11"/>
  <c r="B691" i="11"/>
  <c r="B692" i="11"/>
  <c r="B693" i="11"/>
  <c r="B694" i="11"/>
  <c r="B695" i="11"/>
  <c r="B696" i="11"/>
  <c r="B697" i="11"/>
  <c r="B698" i="11"/>
  <c r="C22" i="4" l="1"/>
  <c r="B120" i="8" l="1"/>
  <c r="B60" i="4" l="1"/>
  <c r="C60" i="4"/>
  <c r="D60" i="4"/>
  <c r="E60" i="4"/>
  <c r="B48" i="4"/>
  <c r="C48" i="4"/>
  <c r="D48" i="4"/>
  <c r="E48" i="4"/>
  <c r="B49" i="4"/>
  <c r="C49" i="4"/>
  <c r="D49" i="4"/>
  <c r="E49" i="4"/>
  <c r="B50" i="4"/>
  <c r="C50" i="4"/>
  <c r="D50" i="4"/>
  <c r="E50" i="4"/>
  <c r="B51" i="4"/>
  <c r="C51" i="4"/>
  <c r="D51" i="4"/>
  <c r="E51" i="4"/>
  <c r="B52" i="4"/>
  <c r="C52" i="4"/>
  <c r="D52" i="4"/>
  <c r="E52" i="4"/>
  <c r="E15" i="9" l="1"/>
  <c r="H702" i="11" l="1"/>
  <c r="I64" i="4"/>
  <c r="B104" i="8" l="1"/>
  <c r="B100" i="8"/>
  <c r="B102" i="8"/>
  <c r="D124" i="8" l="1"/>
  <c r="D90" i="8" l="1"/>
  <c r="E54" i="9" l="1"/>
  <c r="E55" i="9"/>
  <c r="E53" i="9"/>
  <c r="E56" i="9"/>
  <c r="B63" i="8"/>
  <c r="B85" i="8" l="1"/>
  <c r="B83" i="8"/>
  <c r="B81" i="8"/>
  <c r="B79" i="8"/>
  <c r="B77" i="8"/>
  <c r="F43" i="8" l="1"/>
  <c r="B15" i="11"/>
  <c r="N4" i="4"/>
  <c r="B71" i="8"/>
  <c r="B69" i="8"/>
  <c r="B67" i="8"/>
  <c r="B65" i="8"/>
  <c r="E16" i="9"/>
  <c r="E17" i="9"/>
  <c r="B35" i="4"/>
  <c r="C35" i="4"/>
  <c r="D35" i="4"/>
  <c r="E35" i="4"/>
  <c r="B44" i="4"/>
  <c r="C44" i="4"/>
  <c r="D44" i="4"/>
  <c r="E44" i="4"/>
  <c r="E47" i="4"/>
  <c r="D47" i="4"/>
  <c r="C47" i="4"/>
  <c r="B47" i="4"/>
  <c r="E46" i="4"/>
  <c r="D46" i="4"/>
  <c r="C46" i="4"/>
  <c r="B46" i="4"/>
  <c r="E45" i="4"/>
  <c r="D45" i="4"/>
  <c r="C45" i="4"/>
  <c r="B45" i="4"/>
  <c r="E43" i="4"/>
  <c r="D43" i="4"/>
  <c r="C43" i="4"/>
  <c r="B43" i="4"/>
  <c r="E42" i="4"/>
  <c r="D42" i="4"/>
  <c r="C42" i="4"/>
  <c r="B42" i="4"/>
  <c r="E41" i="4"/>
  <c r="D41" i="4"/>
  <c r="C41" i="4"/>
  <c r="B41" i="4"/>
  <c r="E33" i="4"/>
  <c r="D23" i="4"/>
  <c r="E24" i="4"/>
  <c r="D24" i="4"/>
  <c r="C24" i="4"/>
  <c r="B24" i="4"/>
  <c r="E23" i="4"/>
  <c r="C23" i="4"/>
  <c r="B23" i="4"/>
  <c r="E22" i="4"/>
  <c r="D22" i="4"/>
  <c r="B22" i="4"/>
  <c r="C25" i="4"/>
  <c r="C26" i="4"/>
  <c r="C27" i="4"/>
  <c r="C28" i="4"/>
  <c r="C29" i="4"/>
  <c r="C30" i="4"/>
  <c r="C31" i="4"/>
  <c r="C32" i="4"/>
  <c r="C33" i="4"/>
  <c r="C34" i="4"/>
  <c r="C36" i="4"/>
  <c r="C37" i="4"/>
  <c r="C38" i="4"/>
  <c r="C39" i="4"/>
  <c r="C40" i="4"/>
  <c r="D25" i="4"/>
  <c r="D26" i="4"/>
  <c r="D27" i="4"/>
  <c r="D28" i="4"/>
  <c r="D29" i="4"/>
  <c r="D30" i="4"/>
  <c r="D31" i="4"/>
  <c r="D32" i="4"/>
  <c r="D33" i="4"/>
  <c r="D34" i="4"/>
  <c r="D36" i="4"/>
  <c r="D37" i="4"/>
  <c r="D38" i="4"/>
  <c r="D39" i="4"/>
  <c r="D40" i="4"/>
  <c r="E25" i="4"/>
  <c r="E26" i="4"/>
  <c r="E27" i="4"/>
  <c r="E28" i="4"/>
  <c r="E29" i="4"/>
  <c r="E30" i="4"/>
  <c r="E31" i="4"/>
  <c r="E32" i="4"/>
  <c r="E34" i="4"/>
  <c r="E36" i="4"/>
  <c r="E37" i="4"/>
  <c r="E38" i="4"/>
  <c r="E39" i="4"/>
  <c r="E40" i="4"/>
  <c r="B25" i="4"/>
  <c r="B26" i="4"/>
  <c r="B27" i="4"/>
  <c r="B28" i="4"/>
  <c r="B29" i="4"/>
  <c r="B30" i="4"/>
  <c r="B31" i="4"/>
  <c r="B32" i="4"/>
  <c r="B33" i="4"/>
  <c r="B34" i="4"/>
  <c r="B36" i="4"/>
  <c r="B37" i="4"/>
  <c r="B38" i="4"/>
  <c r="B39" i="4"/>
  <c r="B40" i="4"/>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<sst xmlns="http://schemas.openxmlformats.org/spreadsheetml/2006/main" count="11538" uniqueCount="2577">
  <si>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</si>
  <si>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</si>
  <si>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</si>
  <si>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</si>
  <si>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</si>
  <si>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</si>
  <si>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</si>
  <si>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</si>
  <si>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</si>
  <si>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</si>
  <si>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</si>
  <si>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</si>
  <si>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</si>
  <si>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</si>
  <si>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</si>
  <si>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</si>
  <si>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</si>
  <si>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</si>
  <si>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</si>
  <si>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</si>
  <si>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</si>
  <si>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</si>
  <si>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</si>
  <si>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</si>
  <si>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</si>
  <si>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</si>
  <si>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</si>
  <si>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</si>
  <si>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</si>
  <si>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</si>
  <si>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</si>
  <si>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</si>
  <si>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</si>
  <si>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</si>
  <si>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</si>
  <si>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</si>
  <si>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</si>
  <si>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</si>
  <si>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</si>
  <si>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</si>
  <si>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</si>
  <si>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</si>
  <si>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</si>
  <si>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</si>
  <si>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</si>
  <si>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</si>
  <si>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</si>
  <si>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</si>
  <si>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</si>
  <si>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</si>
  <si>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</si>
  <si>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</si>
  <si>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Mongolia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</si>
  <si>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</si>
  <si>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</si>
  <si>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</si>
  <si>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</si>
  <si>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</si>
  <si>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</si>
  <si>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</si>
  <si>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</si>
  <si>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</si>
  <si>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</si>
  <si>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Grant Thornton Audit LLC</t>
  </si>
  <si>
    <t>Date that the EITI Report was made public</t>
  </si>
  <si>
    <t>URL, EITI Report</t>
  </si>
  <si>
    <t>https://www.eitimongolia.mn/p/33</t>
  </si>
  <si>
    <t>Does the government systematically disclose EITI data at a single location?</t>
  </si>
  <si>
    <t>Publication date of the EITI data</t>
  </si>
  <si>
    <t>Website link (URL) to EITI data</t>
  </si>
  <si>
    <t>https://www.eitimongolia.mn/</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</si>
  <si>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</si>
  <si>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</si>
  <si>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</si>
  <si>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</si>
  <si>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</si>
  <si>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</si>
  <si>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</si>
  <si>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</si>
  <si>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</si>
  <si>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</si>
  <si>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</si>
  <si>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</si>
  <si>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</si>
  <si>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No</t>
  </si>
  <si>
    <t>If yes, please specify name (insert new rows if multiple)</t>
  </si>
  <si>
    <t>Number of reporting government entities (incl SOEs if recipient)</t>
  </si>
  <si>
    <t>Counting LGUs</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</si>
  <si>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</si>
  <si>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</si>
  <si>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MNT</t>
  </si>
  <si>
    <t xml:space="preserve">Exchange rate used: 1 USD = </t>
  </si>
  <si>
    <t>Exchange rate source (URL,…)</t>
  </si>
  <si>
    <t>https://www.mongolbank.mn/dblistofficialdailyrate.aspx?vYear=2020&amp;vMonth=12&amp;vDay=30</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</si>
  <si>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</si>
  <si>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</si>
  <si>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</si>
  <si>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</si>
  <si>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</si>
  <si>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</si>
  <si>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</si>
  <si>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</si>
  <si>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</si>
  <si>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</si>
  <si>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</si>
  <si>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</si>
  <si>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</si>
  <si>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</si>
  <si>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Erdenebat Boldbaatar</t>
  </si>
  <si>
    <t>Organisation</t>
  </si>
  <si>
    <t>Email address</t>
  </si>
  <si>
    <t>Info@mn.gt.com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</si>
  <si>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</si>
  <si>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</si>
  <si>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</si>
  <si>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</si>
  <si>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</si>
  <si>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</si>
  <si>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</si>
  <si>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</si>
  <si>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</si>
  <si>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</si>
  <si>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</si>
  <si>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</si>
  <si>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</si>
  <si>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</si>
  <si>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</si>
  <si>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</si>
  <si>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</si>
  <si>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http://parliament.mn/d/stateinfo
https://mmhi.gov.mn/</t>
  </si>
  <si>
    <t>http://parliament.mn/d/stateinfo -State information bulletin on the official website of the Parliament;</t>
  </si>
  <si>
    <t>Overview of government agencies' roles?</t>
  </si>
  <si>
    <t>www.mmhi.gov.mn
www.mrpam.gov.mn 
www.mne.mn
www.mlsp.gov.mn
www.mta.mn
www.customs.gov.mn
www.audit.mn
www.nea.gov.mn
www.pcsp.gov.mn</t>
  </si>
  <si>
    <t>Mineral and petroleum rights' regime?</t>
  </si>
  <si>
    <t>https://mmhi.gov.mn/</t>
  </si>
  <si>
    <t>Posted in the "Discussion" menu on the Ministry of Mines website.</t>
  </si>
  <si>
    <t>Fiscal regime?</t>
  </si>
  <si>
    <t>www.mof.gov.mn 
www.iltod.mof.gov.mn
www.shilendans.gov.mn
www.tusuv-oronnutag.mof.gov.mn</t>
  </si>
  <si>
    <t>www.mof.gov.mn - budget policy, direction, budget information;
www.iltod.gov.mn - current budget information, annual budget information, budget related laws, decrees and instructions;
www.shilendans.gov.mn - Information on budgets and expenditures of all budgetary organizations and state-owned enterprises;</t>
  </si>
  <si>
    <r>
      <t>EITI Requirement 2.2</t>
    </r>
    <r>
      <rPr>
        <b/>
        <sz val="11"/>
        <rFont val="Franklin Gothic Book"/>
        <family val="2"/>
      </rPr>
      <t>: Contract and license allocations</t>
    </r>
  </si>
  <si>
    <t>the award process(es)?</t>
  </si>
  <si>
    <t>Please refer to Section 5</t>
  </si>
  <si>
    <t>and the technical and financial criteria used?</t>
  </si>
  <si>
    <t>https://mrpam.gov.mn/article/165/</t>
  </si>
  <si>
    <t>the transfer process(es)?</t>
  </si>
  <si>
    <t>bidding rounds/process(es)?</t>
  </si>
  <si>
    <t>No. of license awards and transfers for the covered year</t>
  </si>
  <si>
    <r>
      <t xml:space="preserve">EITI Requirement 2.3: </t>
    </r>
    <r>
      <rPr>
        <b/>
        <sz val="11"/>
        <rFont val="Franklin Gothic Book"/>
        <family val="2"/>
      </rPr>
      <t>Register of licenses</t>
    </r>
  </si>
  <si>
    <t>License register for mining sector</t>
  </si>
  <si>
    <t>https://cmcs.mrpam.gov.mn/cmcs</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</si>
  <si>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</si>
  <si>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</si>
  <si>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</si>
  <si>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</si>
  <si>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https://www.iltodgeree.mn/legal/3/detail</t>
  </si>
  <si>
    <t>Are contracts or full license texts disclosed?</t>
  </si>
  <si>
    <t>www.iltodgeree.mn</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</si>
  <si>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</si>
  <si>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</si>
  <si>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</si>
  <si>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</si>
  <si>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</si>
  <si>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Please refer to Section 6</t>
  </si>
  <si>
    <t>Is beneficial ownership data disclosed?</t>
  </si>
  <si>
    <t>Beneficial ownership registry</t>
  </si>
  <si>
    <t>State Registration Authority, Mongolia</t>
  </si>
  <si>
    <t>http://opendata.burtgel.gov.mn/les</t>
  </si>
  <si>
    <r>
      <t>EITI Requirement 2.6</t>
    </r>
    <r>
      <rPr>
        <b/>
        <sz val="11"/>
        <rFont val="Franklin Gothic Book"/>
        <family val="2"/>
      </rPr>
      <t>: State participation</t>
    </r>
  </si>
  <si>
    <t>Does the government report how it participates in the extractive sector?</t>
  </si>
  <si>
    <t>References to state-owned enterprises portals or company website(s), for example as stated in the Report (Add rows if several SOEs)</t>
  </si>
  <si>
    <t>https://www.tavantolgoi.mn/
http://www.erdenesmongol.mn/intro.php
http://www.mongolros.mn/
https://ett.mn/mn
https://baganuurmine.mn/
https://www.erdenetmc.mn/
http://dmp.mn/
https://www.ot.mn/
http://shivee-ovoo.mn/
https://ubtz.mn/</t>
  </si>
  <si>
    <t>References to state-owned enterprises or company Audited Financial Statement (Add rows if several SOEs)</t>
  </si>
  <si>
    <t>https://shilendans.gov.mn/</t>
  </si>
  <si>
    <r>
      <t>EITI Requirement 3.1</t>
    </r>
    <r>
      <rPr>
        <b/>
        <sz val="11"/>
        <rFont val="Franklin Gothic Book"/>
        <family val="2"/>
      </rPr>
      <t>: Exploration</t>
    </r>
  </si>
  <si>
    <t>Overview of the extractive industries, including any significant exploration activities</t>
  </si>
  <si>
    <r>
      <t>EITI Requirement 3.2</t>
    </r>
    <r>
      <rPr>
        <b/>
        <sz val="11"/>
        <rFont val="Franklin Gothic Book"/>
        <family val="2"/>
      </rPr>
      <t>: Production by commodity</t>
    </r>
  </si>
  <si>
    <t>(Harmonised System Codes)</t>
  </si>
  <si>
    <t>Disclosure of production volumes</t>
  </si>
  <si>
    <t>Disclosure of production values</t>
  </si>
  <si>
    <t>http://1212.mn/booklibrary.aspx?category=007</t>
  </si>
  <si>
    <t>Crude oil (2709), volume</t>
  </si>
  <si>
    <t>Natural gas (2711), volume</t>
  </si>
  <si>
    <t>&lt; number &gt;</t>
  </si>
  <si>
    <t>Sm3 o.e.</t>
  </si>
  <si>
    <t>USD</t>
  </si>
  <si>
    <t>Gold (7108), volume</t>
  </si>
  <si>
    <t>Tonnes</t>
  </si>
  <si>
    <t>Silver (7106), volume</t>
  </si>
  <si>
    <t>Coal (2701), volume</t>
  </si>
  <si>
    <t>Copper (2603), volume</t>
  </si>
  <si>
    <r>
      <t>EITI Requirement 3.3</t>
    </r>
    <r>
      <rPr>
        <b/>
        <sz val="11"/>
        <rFont val="Franklin Gothic Book"/>
        <family val="2"/>
      </rPr>
      <t>: Exports</t>
    </r>
  </si>
  <si>
    <t>Disclosure of export volumes</t>
  </si>
  <si>
    <t>https://www.customs.gov.mn/statistics/index.php?module=users&amp;cmd=info_full&amp;cid=753&amp;st=1</t>
  </si>
  <si>
    <t>Disclosure of export values</t>
  </si>
  <si>
    <t>Barrels</t>
  </si>
  <si>
    <t>Kg</t>
  </si>
  <si>
    <t>oz</t>
  </si>
  <si>
    <t>Add commodities here, volume</t>
  </si>
  <si>
    <r>
      <t>EITI Requirement 4.1</t>
    </r>
    <r>
      <rPr>
        <b/>
        <sz val="11"/>
        <rFont val="Franklin Gothic Book"/>
        <family val="2"/>
      </rPr>
      <t>: Comprehensiveness</t>
    </r>
  </si>
  <si>
    <t>Does the government fully disclose extractive sector revenues by revenue stream?</t>
  </si>
  <si>
    <t>Please refer to Section 4</t>
  </si>
  <si>
    <t>Are MSG decisions on materiality thresholds publicly available?</t>
  </si>
  <si>
    <t>Please refer to Section 3</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</si>
  <si>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</si>
  <si>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</si>
  <si>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</si>
  <si>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</si>
  <si>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</si>
  <si>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</si>
  <si>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</si>
  <si>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</si>
  <si>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</si>
  <si>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 xml:space="preserve">www.eitimongolia.mn </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</si>
  <si>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</si>
  <si>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</si>
  <si>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</si>
  <si>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</si>
  <si>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</si>
  <si>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</si>
  <si>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</si>
  <si>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</si>
  <si>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</si>
  <si>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</si>
  <si>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</si>
  <si>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</si>
  <si>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</si>
  <si>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</si>
  <si>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</si>
  <si>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</si>
  <si>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</si>
  <si>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</si>
  <si>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</si>
  <si>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</si>
  <si>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</si>
  <si>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</si>
  <si>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</si>
  <si>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http://onhs.mof.gov.mn/</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</si>
  <si>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</si>
  <si>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</si>
  <si>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</si>
  <si>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</si>
  <si>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www.iltod.gov.mn current budget information, annual budget information, budget related laws, decrees and instructions;
www.shilendans.gov.mn - Information on budgets and expenditures of all budgetary organizations and state-owned enterprises;</t>
  </si>
  <si>
    <t>Does the government disclose a description of the country’s budget and audit processes?</t>
  </si>
  <si>
    <t>www.audit.mn
Audit plans, reports and recommendations</t>
  </si>
  <si>
    <t>Does the government disclose publicly available information about budgets and 
expenditures? - add rows if several</t>
  </si>
  <si>
    <t>www.mof.gov.mn</t>
  </si>
  <si>
    <t>www.iltod.gov.mn</t>
  </si>
  <si>
    <t>www.shilendans.gov.mn</t>
  </si>
  <si>
    <t>www.tusuv-oronnutag.mof.gov.mn</t>
  </si>
  <si>
    <t>https://publicinvestment.gov.mn</t>
  </si>
  <si>
    <t>“Төсвийн хөрөнгө оруулалт” аппликэйшн</t>
  </si>
  <si>
    <t>www.e-balance.mof.gov.mn</t>
  </si>
  <si>
    <t>www.audit.mn</t>
  </si>
  <si>
    <t>www.tender.gov.mn</t>
  </si>
  <si>
    <t>www.1212.mn</t>
  </si>
  <si>
    <t>www.worldbank.org/mn/country/mongolia</t>
  </si>
  <si>
    <t>www.imf.org/en/Countries/ResRep/MNG</t>
  </si>
  <si>
    <t>www.adb.org/countries/mongolia/main</t>
  </si>
  <si>
    <t>www.internationalbudget.org</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</si>
  <si>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</si>
  <si>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</si>
  <si>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</si>
  <si>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</si>
  <si>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</si>
  <si>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</si>
  <si>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</si>
  <si>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</si>
  <si>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</si>
  <si>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</si>
  <si>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</si>
  <si>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</si>
  <si>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</si>
  <si>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</si>
  <si>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</si>
  <si>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https://www.1212.mn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</si>
  <si>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</si>
  <si>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</si>
  <si>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</si>
  <si>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</si>
  <si>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</si>
  <si>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</si>
  <si>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</si>
  <si>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</si>
  <si>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</si>
  <si>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</si>
  <si>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</si>
  <si>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</si>
  <si>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</si>
  <si>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</si>
  <si>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</si>
  <si>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</si>
  <si>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https://eic.mn/eia/legalinfo.php</t>
  </si>
  <si>
    <t>databases containing environmental impact assessments, certification schemes or similar documentation of environmental management?</t>
  </si>
  <si>
    <t>https://eic.mn/</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</si>
  <si>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</si>
  <si>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</si>
  <si>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</si>
  <si>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</si>
  <si>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</si>
  <si>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</si>
  <si>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</si>
  <si>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</si>
  <si>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</si>
  <si>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</si>
  <si>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</si>
  <si>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</si>
  <si>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</si>
  <si>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</si>
  <si>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General Department of Taxation</t>
  </si>
  <si>
    <t>State government</t>
  </si>
  <si>
    <t>N/A</t>
  </si>
  <si>
    <t>Mineral Resources and Petroleum Authority of Mongolia</t>
  </si>
  <si>
    <t>Social Insurance General Office</t>
  </si>
  <si>
    <t>Customs General Administration</t>
  </si>
  <si>
    <t xml:space="preserve">State-owned enterprises &amp; public corporations </t>
  </si>
  <si>
    <t>Ministry of Finance</t>
  </si>
  <si>
    <t>Central goverment</t>
  </si>
  <si>
    <t>Subnational level</t>
  </si>
  <si>
    <t>Local government</t>
  </si>
  <si>
    <t>Other</t>
  </si>
  <si>
    <t>Ministry of Labor and Social Protection</t>
  </si>
  <si>
    <t>Reporting companies' list</t>
  </si>
  <si>
    <t>Company ID references</t>
  </si>
  <si>
    <t>Registration No</t>
  </si>
  <si>
    <t>General Authority for State Registration</t>
  </si>
  <si>
    <t>https://burtgel.gov.mn/</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</si>
  <si>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</si>
  <si>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</si>
  <si>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</si>
  <si>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</si>
  <si>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</si>
  <si>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</si>
  <si>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</si>
  <si>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</si>
  <si>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Ai Bi Bi Ai</t>
  </si>
  <si>
    <t>Mining</t>
  </si>
  <si>
    <t>Gold, copper</t>
  </si>
  <si>
    <t>Aum Gold</t>
  </si>
  <si>
    <t>Baganuur</t>
  </si>
  <si>
    <t>Coal</t>
  </si>
  <si>
    <t>https://baganuurmine.mn/</t>
  </si>
  <si>
    <t xml:space="preserve">https://shilendans.gov.mn/org/5244?form=4760006&amp;year=2020&amp;month=12&amp;group=0&amp;task=725 </t>
  </si>
  <si>
    <t>Bayan Airag Exploration</t>
  </si>
  <si>
    <t>http://www.bayanairag.com/mn/</t>
  </si>
  <si>
    <t>Bayangol Eco Zaamar</t>
  </si>
  <si>
    <t>Bayanjonsh</t>
  </si>
  <si>
    <t>Boroo Gold</t>
  </si>
  <si>
    <t>http://www.boroogold.mn/mn</t>
  </si>
  <si>
    <t>Burdel Mining</t>
  </si>
  <si>
    <t>http://www.burdelmining.mn/</t>
  </si>
  <si>
    <t>Voyager Mineral Resources</t>
  </si>
  <si>
    <t>Uguuj Bayankhangai</t>
  </si>
  <si>
    <t>Golden Hammer</t>
  </si>
  <si>
    <t>DZ and I</t>
  </si>
  <si>
    <t>Draper Capital Mongolia</t>
  </si>
  <si>
    <t>Ilt Gold</t>
  </si>
  <si>
    <t>Ikh Undraga Mining</t>
  </si>
  <si>
    <t>Max Impex</t>
  </si>
  <si>
    <t>https://maxgroup.mn</t>
  </si>
  <si>
    <t>Marko Polo</t>
  </si>
  <si>
    <t>Metal Opt</t>
  </si>
  <si>
    <t>https://metallopt.barilga.mn/</t>
  </si>
  <si>
    <t>Mongolrostzvetmet (SOE)</t>
  </si>
  <si>
    <t>http://www.mongolros.mn/</t>
  </si>
  <si>
    <t xml:space="preserve">https://shilendans.gov.mn/org/5240?form=4820662&amp;year=2020&amp;month=12&amp;group=0&amp;task=728 </t>
  </si>
  <si>
    <t>Mongol Uranium Resources</t>
  </si>
  <si>
    <t>Mongol Alt Corporation</t>
  </si>
  <si>
    <t>https://mak.mn/</t>
  </si>
  <si>
    <t>Monpolimet</t>
  </si>
  <si>
    <t>http://monpolymet.mn/</t>
  </si>
  <si>
    <t>MoEnCo</t>
  </si>
  <si>
    <t>http://moenco.mn/</t>
  </si>
  <si>
    <t>Ontre</t>
  </si>
  <si>
    <t>Oyu Tolgoi</t>
  </si>
  <si>
    <t>https://www.ot.mn/</t>
  </si>
  <si>
    <t>Oyut Ulaan</t>
  </si>
  <si>
    <t>http://bmm.mn</t>
  </si>
  <si>
    <t>Platinumland</t>
  </si>
  <si>
    <t>Red Vulcan</t>
  </si>
  <si>
    <t>Southgobi Sands</t>
  </si>
  <si>
    <t>Centerra Gold Mongolia</t>
  </si>
  <si>
    <t>COAL</t>
  </si>
  <si>
    <t>Sonor Trade</t>
  </si>
  <si>
    <t>Special Mints/Naran Mandal Enterprises</t>
  </si>
  <si>
    <t>Standard Holding</t>
  </si>
  <si>
    <t>Steppe Gold JSC</t>
  </si>
  <si>
    <t>https://steppegold.com/mn/</t>
  </si>
  <si>
    <t>https://steppegold.com/mn/financial-reports/</t>
  </si>
  <si>
    <t>Usukh Zoos</t>
  </si>
  <si>
    <t>http://usukhzoos.mn/</t>
  </si>
  <si>
    <t>Tavantolgoi JSC</t>
  </si>
  <si>
    <t>https://www.tavantolgoi.mn/</t>
  </si>
  <si>
    <t>Tod Undraga</t>
  </si>
  <si>
    <t>Top Gan Drilling</t>
  </si>
  <si>
    <t>https://topgandrilling.mn/</t>
  </si>
  <si>
    <t xml:space="preserve">Ten Hun </t>
  </si>
  <si>
    <t>Terguun Mining</t>
  </si>
  <si>
    <t>Ulz Gol</t>
  </si>
  <si>
    <t>http://ulzgroup.mn/</t>
  </si>
  <si>
    <t>Uulszaamar</t>
  </si>
  <si>
    <t>Uuls-Noyon</t>
  </si>
  <si>
    <t>Khangad Exploration</t>
  </si>
  <si>
    <t>Khos Khas</t>
  </si>
  <si>
    <t xml:space="preserve">Khuren Tolgoi Coal Mining </t>
  </si>
  <si>
    <t>Khukh Burdnii Ekh</t>
  </si>
  <si>
    <t>Tsaina Investment Mongolia</t>
  </si>
  <si>
    <t>Shar Narst</t>
  </si>
  <si>
    <t>Shariin Gol Mining</t>
  </si>
  <si>
    <t>Shin Shin</t>
  </si>
  <si>
    <t>Energy Resources</t>
  </si>
  <si>
    <t>https://www.energyresources.mn/</t>
  </si>
  <si>
    <t>Erdene Mongol</t>
  </si>
  <si>
    <t>Erdenes Silver Resources</t>
  </si>
  <si>
    <t>http://erdenessilver.mn/</t>
  </si>
  <si>
    <t>Erdenes Tavan Tolgoi</t>
  </si>
  <si>
    <t>https://ett.mn/mn</t>
  </si>
  <si>
    <t xml:space="preserve">https://shilendans.gov.mn/org/5232?form=4743169&amp;year=2020&amp;month=12&amp;group=0&amp;task=697 </t>
  </si>
  <si>
    <t>Erdenes Tsagaan Suvarga</t>
  </si>
  <si>
    <t>Erdenet</t>
  </si>
  <si>
    <t>https://www.erdenetmc.mn/</t>
  </si>
  <si>
    <t xml:space="preserve">https://shilendans.gov.mn/org/5239?form=4818476&amp;year=2020&amp;month=12&amp;group=0&amp;task=731 </t>
  </si>
  <si>
    <t>Ubiqsolution</t>
  </si>
  <si>
    <t>Universal Copper</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</si>
  <si>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</si>
  <si>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</si>
  <si>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</si>
  <si>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</si>
  <si>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</si>
  <si>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</si>
  <si>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</si>
  <si>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</si>
  <si>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</si>
  <si>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</si>
  <si>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Galt mountain top golder placer mine</t>
  </si>
  <si>
    <t>т/16-15-08</t>
  </si>
  <si>
    <t>Production</t>
  </si>
  <si>
    <t>Placer gold deposit on the western terrace of the Tuul River, upper part of the mouth of the volcano</t>
  </si>
  <si>
    <t>т/20-09-14</t>
  </si>
  <si>
    <t>Aralt khudag</t>
  </si>
  <si>
    <t>t 135</t>
  </si>
  <si>
    <t>Am Ta Tu</t>
  </si>
  <si>
    <t>Umnubaga stone alabaster mine project</t>
  </si>
  <si>
    <t>Т/20-06-04</t>
  </si>
  <si>
    <t>Anu mining minerals</t>
  </si>
  <si>
    <t>West long, urt river gold placer mine</t>
  </si>
  <si>
    <t>13-12</t>
  </si>
  <si>
    <t>Ariun ornokh</t>
  </si>
  <si>
    <t>Gun named xac existing conglomerate mine</t>
  </si>
  <si>
    <t>Т/17-08-02</t>
  </si>
  <si>
    <t>Baatarvan trans</t>
  </si>
  <si>
    <t>Feasibility study for Baganuur coal mine expansion</t>
  </si>
  <si>
    <t>ТС/01-01</t>
  </si>
  <si>
    <t>Shanaganii stone coal mine's western part</t>
  </si>
  <si>
    <t>т/19-17-10</t>
  </si>
  <si>
    <t>Bayajikhmanlai</t>
  </si>
  <si>
    <t>Feasibility study for open pit mining and heap leaching of oxidized gold and silver deposits</t>
  </si>
  <si>
    <t>Т/18-12-15</t>
  </si>
  <si>
    <t>Bayan airag exploration</t>
  </si>
  <si>
    <t>Bayangoliin goldirol</t>
  </si>
  <si>
    <t>Т/111</t>
  </si>
  <si>
    <t>Bayangol eco zaamar</t>
  </si>
  <si>
    <t>Khul Morit</t>
  </si>
  <si>
    <t>XX-09-04</t>
  </si>
  <si>
    <t>Bayan undur resources</t>
  </si>
  <si>
    <t>Khar Chuluut</t>
  </si>
  <si>
    <t>Т/19-11-18</t>
  </si>
  <si>
    <t>Bayannuurgestei</t>
  </si>
  <si>
    <t>Khajuu Ulaan</t>
  </si>
  <si>
    <t>хх-01-19</t>
  </si>
  <si>
    <t>Bayantegsh impex</t>
  </si>
  <si>
    <t>Bayan erdes</t>
  </si>
  <si>
    <t>Buuruljuugiin gol 1</t>
  </si>
  <si>
    <t>Дугаар 15-13-04</t>
  </si>
  <si>
    <t>Bayarsgold</t>
  </si>
  <si>
    <t>Zest</t>
  </si>
  <si>
    <t>Т/19-05-06</t>
  </si>
  <si>
    <t>Bilegt zurvas</t>
  </si>
  <si>
    <t>Unst Khudag</t>
  </si>
  <si>
    <t>16-04-04</t>
  </si>
  <si>
    <t>Bilegt khairkhan uul</t>
  </si>
  <si>
    <t>Bichigtkhairkhan Trade</t>
  </si>
  <si>
    <t>Bilegt khairkhan trade</t>
  </si>
  <si>
    <t>Feasibility study for open pit mining of western Kharganat placer gold deposit located in Ulziit soum of Bayankhongor aimag</t>
  </si>
  <si>
    <t>T/20-01-06</t>
  </si>
  <si>
    <t>BSI</t>
  </si>
  <si>
    <t>Ulziit teel gold placer mine</t>
  </si>
  <si>
    <t>Т/19-08-04</t>
  </si>
  <si>
    <t>BMHS</t>
  </si>
  <si>
    <t>Bayangol</t>
  </si>
  <si>
    <t>Т/19-03-06</t>
  </si>
  <si>
    <t>Boldtumur eroo gol</t>
  </si>
  <si>
    <t>Feasibility study for open pit mining of Khureedel and Khureedel-1 parts of Erdenebulg coal deposit located in Khurmen soum of Umnugovi province</t>
  </si>
  <si>
    <t>Т/18-14-09</t>
  </si>
  <si>
    <t>Bold fo ar da</t>
  </si>
  <si>
    <t>Hetsuu Tsav</t>
  </si>
  <si>
    <t>Т/20-01-05</t>
  </si>
  <si>
    <t>Borjigt</t>
  </si>
  <si>
    <t>Run fast gravel sand quarry</t>
  </si>
  <si>
    <t>10-05</t>
  </si>
  <si>
    <t>Bukheg turgen</t>
  </si>
  <si>
    <t>Buduunii gol shoroonii ord</t>
  </si>
  <si>
    <t>.</t>
  </si>
  <si>
    <t>Basic metal mining</t>
  </si>
  <si>
    <t>MY-21071</t>
  </si>
  <si>
    <t>T/19-12-18</t>
  </si>
  <si>
    <t>Burleg mining</t>
  </si>
  <si>
    <t>Underground use of the southwestern continuation of the lower fluorspar deposit</t>
  </si>
  <si>
    <t>Т/19-13-16</t>
  </si>
  <si>
    <t>Uvurgold</t>
  </si>
  <si>
    <t>usage of 3 crushed stone mines at Bukhugiin khundii</t>
  </si>
  <si>
    <t>Gangar invest</t>
  </si>
  <si>
    <t xml:space="preserve">Nariin salaanii </t>
  </si>
  <si>
    <t>т/17-10-05</t>
  </si>
  <si>
    <t>Georpo mongol</t>
  </si>
  <si>
    <t>Tsookhor morit</t>
  </si>
  <si>
    <t>15-09-05</t>
  </si>
  <si>
    <t>Uguujbayan khangai</t>
  </si>
  <si>
    <t>Mod mukhar</t>
  </si>
  <si>
    <t>Т/169</t>
  </si>
  <si>
    <t>Uguumur urguu</t>
  </si>
  <si>
    <t>Zeegt</t>
  </si>
  <si>
    <t>т/19-10-10</t>
  </si>
  <si>
    <t>Gobi coal and energy</t>
  </si>
  <si>
    <t>Khotgor</t>
  </si>
  <si>
    <t>т/18-13-13</t>
  </si>
  <si>
    <t>Logiin fluorite mining</t>
  </si>
  <si>
    <t>хх-13-05</t>
  </si>
  <si>
    <t>Govishoo</t>
  </si>
  <si>
    <t>Shiree nuruu</t>
  </si>
  <si>
    <t>22-02</t>
  </si>
  <si>
    <t>Dalanbulag trade</t>
  </si>
  <si>
    <t>m3</t>
  </si>
  <si>
    <t>Feasibility study</t>
  </si>
  <si>
    <t>Т/18-15-06</t>
  </si>
  <si>
    <t>Darkhanbor khujir</t>
  </si>
  <si>
    <t>Feasibility study for open pit mining project of Tumurtol iron ore deposit with license MV-010738 located in Khongor soum of Darkhan-Uul province</t>
  </si>
  <si>
    <t>т/18-02-05</t>
  </si>
  <si>
    <t>Darkhan iron factory</t>
  </si>
  <si>
    <t>Feasibility study for Tumurtei East Left Project with license MV-013319 located in Khuder soum, Selenge province</t>
  </si>
  <si>
    <t>СТР 15/08</t>
  </si>
  <si>
    <t>Feasibility study and amendment to open pit mining of Urtyn Bulag and Urtyn Khundi placer gold deposits of "Datsan Trade" LLC</t>
  </si>
  <si>
    <t>т/18-06-08</t>
  </si>
  <si>
    <t>Datsan trade</t>
  </si>
  <si>
    <t>10-02</t>
  </si>
  <si>
    <t>Dashan khairkhan</t>
  </si>
  <si>
    <t>Tolgoit</t>
  </si>
  <si>
    <t>Т/19-02-09</t>
  </si>
  <si>
    <t>DZ&amp;I</t>
  </si>
  <si>
    <t>Tsagaan zalaat</t>
  </si>
  <si>
    <t>Т/18-07-08</t>
  </si>
  <si>
    <t>Dorniin chuluulag</t>
  </si>
  <si>
    <t>Tashgai</t>
  </si>
  <si>
    <t>T-19-13-01</t>
  </si>
  <si>
    <t>Duurenbayalag ord</t>
  </si>
  <si>
    <t>Baruun del</t>
  </si>
  <si>
    <t>21-06</t>
  </si>
  <si>
    <t>Dugui uul</t>
  </si>
  <si>
    <t>Southgobi province gurvantes soum, Zangat soum, stone coal mine</t>
  </si>
  <si>
    <t>02-09</t>
  </si>
  <si>
    <t>Javkhlant ord</t>
  </si>
  <si>
    <t>Т/17-11-07</t>
  </si>
  <si>
    <t>Undur tolgoi 2</t>
  </si>
  <si>
    <t>Т/18-12-11</t>
  </si>
  <si>
    <t>Genri</t>
  </si>
  <si>
    <t>Uvurkhushuut</t>
  </si>
  <si>
    <t>Т/18-14-01</t>
  </si>
  <si>
    <t>GSB resources</t>
  </si>
  <si>
    <t>Feasibility study for open pit mining of Khureedel and Khureedel-1 parts of Erdenebulg coal deposit located in Khurmen soum of Umnugovi aimag</t>
  </si>
  <si>
    <t>Junhaoweie</t>
  </si>
  <si>
    <t>Nomtiin khundii</t>
  </si>
  <si>
    <t>13-09-12</t>
  </si>
  <si>
    <t>ZTKH</t>
  </si>
  <si>
    <t>Feasibility study for underground mining of Yamaat fluorspar deposit</t>
  </si>
  <si>
    <t>Т/115</t>
  </si>
  <si>
    <t>Zevt khuulga</t>
  </si>
  <si>
    <t>Handgait</t>
  </si>
  <si>
    <t>15-06-06</t>
  </si>
  <si>
    <t>Infinity space</t>
  </si>
  <si>
    <t>Tumen ail</t>
  </si>
  <si>
    <t>Т/21-01-06</t>
  </si>
  <si>
    <t>Ikh tumen khurd</t>
  </si>
  <si>
    <t>Feasibility study for open pit mining of "Ailtyn ravine-1, Ulaan-Eregiin daragmdal" placer gold deposit with special mining license MV-011430 located in Zaamar soum of Tuv aimag</t>
  </si>
  <si>
    <t>Т/20-03-05</t>
  </si>
  <si>
    <t>Ikh undraga mining</t>
  </si>
  <si>
    <t>Feasibility study for open pit mining of Nalaikh river-1 brick and clay deposit of mining license MV-009192 located in Nalaikh district of Ulaanbaatar city</t>
  </si>
  <si>
    <t>т/17-06-07</t>
  </si>
  <si>
    <t>Kunlun</t>
  </si>
  <si>
    <t>Open pit and underground mining of red fluorspar deposits</t>
  </si>
  <si>
    <t>Т/20-12-02</t>
  </si>
  <si>
    <t>Lili diamond</t>
  </si>
  <si>
    <t>Mandal soum's east gold placer</t>
  </si>
  <si>
    <t>-</t>
  </si>
  <si>
    <t>Magnet iron</t>
  </si>
  <si>
    <t>Khorimt khudag</t>
  </si>
  <si>
    <t>Т/18-13-03</t>
  </si>
  <si>
    <t>mali</t>
  </si>
  <si>
    <t>T/20-10-15</t>
  </si>
  <si>
    <t>Mali fluorite</t>
  </si>
  <si>
    <t>Bugat</t>
  </si>
  <si>
    <t>Mardan resource</t>
  </si>
  <si>
    <t>Olon bulag</t>
  </si>
  <si>
    <t>Т/18-11-14</t>
  </si>
  <si>
    <t>Ereen budagt</t>
  </si>
  <si>
    <t>Ikh khairkhan</t>
  </si>
  <si>
    <t>Т/19-01-03</t>
  </si>
  <si>
    <t>Mintuotaizi</t>
  </si>
  <si>
    <t>Tsagaan uvur</t>
  </si>
  <si>
    <t>15-03-01</t>
  </si>
  <si>
    <t>Munkhbolor khuree</t>
  </si>
  <si>
    <t>Tsagaan del</t>
  </si>
  <si>
    <t>14-08-04</t>
  </si>
  <si>
    <t>Tsant Mountain</t>
  </si>
  <si>
    <t>Munkhnoyon suvarga</t>
  </si>
  <si>
    <t>Ulaanbaatar East Ovoot crushed stone deposit project in Songinokhairkhan district</t>
  </si>
  <si>
    <t>Molor construction</t>
  </si>
  <si>
    <t>Open pit mining project in the northern part of Ulaanbaatar Khan-Uul district</t>
  </si>
  <si>
    <t>ХХ-01-07</t>
  </si>
  <si>
    <t>Molor trade</t>
  </si>
  <si>
    <t>Ereentolgoi</t>
  </si>
  <si>
    <t>Т/19-17-03</t>
  </si>
  <si>
    <t>Mongol uranium resource</t>
  </si>
  <si>
    <t>Enriching factory</t>
  </si>
  <si>
    <t>Т/20-13-05</t>
  </si>
  <si>
    <t>Mongolczech metal</t>
  </si>
  <si>
    <t>Zuunshand project</t>
  </si>
  <si>
    <t>Т/19-13-07</t>
  </si>
  <si>
    <t>Mondulaan trade</t>
  </si>
  <si>
    <t>Monlaikhad</t>
  </si>
  <si>
    <t>Mon lid trade</t>
  </si>
  <si>
    <t>Khushuut</t>
  </si>
  <si>
    <t>16-15-04</t>
  </si>
  <si>
    <t>MoENKo</t>
  </si>
  <si>
    <t>Open pit mining project of Ulaanchuluut brown coal deposit in the eastern part of Tukhum with mining license MV-020444 located in Sukhbaatar soum of Sukhbaatar province</t>
  </si>
  <si>
    <t>т/18-06-11</t>
  </si>
  <si>
    <t>Nagaaranz</t>
  </si>
  <si>
    <t>Nairtiin denj</t>
  </si>
  <si>
    <t>Feasibility study amendment</t>
  </si>
  <si>
    <t>16-10-02</t>
  </si>
  <si>
    <t>HK</t>
  </si>
  <si>
    <t>Khulgariin khudag</t>
  </si>
  <si>
    <t>Т/18-14-11</t>
  </si>
  <si>
    <t>Northern mining mongolia</t>
  </si>
  <si>
    <t>15-11-08</t>
  </si>
  <si>
    <t>Nutgiin ord</t>
  </si>
  <si>
    <t>Bayankhoshuu</t>
  </si>
  <si>
    <t>ХХ-08-08</t>
  </si>
  <si>
    <t>New gold mine</t>
  </si>
  <si>
    <t>СТР-10/14</t>
  </si>
  <si>
    <t>Oyu tolgoi</t>
  </si>
  <si>
    <t>Alag tolgoi</t>
  </si>
  <si>
    <t>Т/18-10-13</t>
  </si>
  <si>
    <t>Powerland</t>
  </si>
  <si>
    <t>Tuul east denj 1-3</t>
  </si>
  <si>
    <t>Т/20-10-13</t>
  </si>
  <si>
    <t>Tukhum</t>
  </si>
  <si>
    <t>Т19-07-04</t>
  </si>
  <si>
    <t>Premium coal corporation</t>
  </si>
  <si>
    <t>a</t>
  </si>
  <si>
    <t>Reservoir mongolia</t>
  </si>
  <si>
    <t>Khureet</t>
  </si>
  <si>
    <t>T17</t>
  </si>
  <si>
    <t>Uurt gold</t>
  </si>
  <si>
    <t>Ovoot tolgoi</t>
  </si>
  <si>
    <t>15-10-04</t>
  </si>
  <si>
    <t>Southgobi sands</t>
  </si>
  <si>
    <t>Alabaster enrichment factory</t>
  </si>
  <si>
    <t>20-13-03</t>
  </si>
  <si>
    <t>CMKI</t>
  </si>
  <si>
    <t>Tsagaan tsakhiur mining</t>
  </si>
  <si>
    <t>T/B6				T/B6				T/B6</t>
  </si>
  <si>
    <t>Specialmines/ Naran mandal enterprises</t>
  </si>
  <si>
    <t>STBL</t>
  </si>
  <si>
    <t>Altan tsagaan ovoo</t>
  </si>
  <si>
    <t>T/19-11-11</t>
  </si>
  <si>
    <t>Steppe Gold</t>
  </si>
  <si>
    <t>Altan ovo</t>
  </si>
  <si>
    <t>16-02-02</t>
  </si>
  <si>
    <t>Sunkhungold</t>
  </si>
  <si>
    <t>Dund bulag</t>
  </si>
  <si>
    <t>Т/20-13-08</t>
  </si>
  <si>
    <t>Talst orchlon</t>
  </si>
  <si>
    <t xml:space="preserve">Talbulag </t>
  </si>
  <si>
    <t>Т/21-01-12</t>
  </si>
  <si>
    <t>Taliin gal</t>
  </si>
  <si>
    <t>Nogoon tolgoi 1</t>
  </si>
  <si>
    <t>т/17-05-08</t>
  </si>
  <si>
    <t>Tugs erkhes</t>
  </si>
  <si>
    <t>Test project name</t>
  </si>
  <si>
    <t>test-0004</t>
  </si>
  <si>
    <t>Test user</t>
  </si>
  <si>
    <t>Nergui khundii</t>
  </si>
  <si>
    <t>15-12-04</t>
  </si>
  <si>
    <t>Tod undraga</t>
  </si>
  <si>
    <t>Zaidangiin engeriin altnii shoroon ord</t>
  </si>
  <si>
    <t>Т/19-15-01</t>
  </si>
  <si>
    <t>Tengeriin khorvoonjig</t>
  </si>
  <si>
    <t>Altantuul</t>
  </si>
  <si>
    <t>Т/17-07-02</t>
  </si>
  <si>
    <t>Terguun mining</t>
  </si>
  <si>
    <t>Terguun service</t>
  </si>
  <si>
    <t>Gold placer of dolootiin khundii</t>
  </si>
  <si>
    <t>05-17</t>
  </si>
  <si>
    <t>UBTTT</t>
  </si>
  <si>
    <t>Ar Tamsag</t>
  </si>
  <si>
    <t>Т/20 11-17</t>
  </si>
  <si>
    <t>Ulaan bukhnuud</t>
  </si>
  <si>
    <t>Tsagaan tolgoi</t>
  </si>
  <si>
    <t>Т/18-13-07</t>
  </si>
  <si>
    <t>Force gold mining</t>
  </si>
  <si>
    <t>Dalan stone coal mine</t>
  </si>
  <si>
    <t>Т/20-04-14</t>
  </si>
  <si>
    <t>Friendship resources</t>
  </si>
  <si>
    <t>Choniin am</t>
  </si>
  <si>
    <t>Т/20-09-07</t>
  </si>
  <si>
    <t>Khana international</t>
  </si>
  <si>
    <t>Khan Altai</t>
  </si>
  <si>
    <t>Т/20-13-13</t>
  </si>
  <si>
    <t>Khan altai resource</t>
  </si>
  <si>
    <t>Dojir</t>
  </si>
  <si>
    <t>15-11-02</t>
  </si>
  <si>
    <t>Khanshashir</t>
  </si>
  <si>
    <t>Khuren Gol</t>
  </si>
  <si>
    <t>т/17-03-03</t>
  </si>
  <si>
    <t>Khunnu altai minerals</t>
  </si>
  <si>
    <t>Khunnu gobi altai</t>
  </si>
  <si>
    <t>Artamsag</t>
  </si>
  <si>
    <t>T/19-12-14</t>
  </si>
  <si>
    <t>Khos khas</t>
  </si>
  <si>
    <t>Nergui tolgoi</t>
  </si>
  <si>
    <t>Khos khuder mining</t>
  </si>
  <si>
    <t>Tuul western denj, khotu</t>
  </si>
  <si>
    <t>14-08-02</t>
  </si>
  <si>
    <t>khotu</t>
  </si>
  <si>
    <t>Nalaikh mine's eastern wing, usage of mud mining</t>
  </si>
  <si>
    <t>Д/03-06</t>
  </si>
  <si>
    <t>Khualyan</t>
  </si>
  <si>
    <t>Т/18-12-01</t>
  </si>
  <si>
    <t>Buduun Ukhaa</t>
  </si>
  <si>
    <t>13-18-04</t>
  </si>
  <si>
    <t>Khunt uguuj</t>
  </si>
  <si>
    <t>Baruun noyon uul</t>
  </si>
  <si>
    <t>т/35</t>
  </si>
  <si>
    <t>Khur erdene bayalag</t>
  </si>
  <si>
    <t>Т/19-08-02</t>
  </si>
  <si>
    <t>Tsagaan uvuljuu</t>
  </si>
  <si>
    <t>Т/20-12-08</t>
  </si>
  <si>
    <t>Baruun noyon uul 1</t>
  </si>
  <si>
    <t>Т/19-01-10</t>
  </si>
  <si>
    <t>MV-00019638</t>
  </si>
  <si>
    <t>16-04-06</t>
  </si>
  <si>
    <t>Tsarig Skhonkhor</t>
  </si>
  <si>
    <t>MV-000296</t>
  </si>
  <si>
    <t>ХХ-11-12</t>
  </si>
  <si>
    <t>ХХ-07-11</t>
  </si>
  <si>
    <t>Khutul 1</t>
  </si>
  <si>
    <t>16-10-09</t>
  </si>
  <si>
    <t>Cement shokhoi</t>
  </si>
  <si>
    <t>Khutul 2</t>
  </si>
  <si>
    <t>Cement Shokoi</t>
  </si>
  <si>
    <t>Berkh uul</t>
  </si>
  <si>
    <t>Т/19-16-03</t>
  </si>
  <si>
    <t>Tsui khang invest</t>
  </si>
  <si>
    <t>Hundlun Uul</t>
  </si>
  <si>
    <t>16-06-08</t>
  </si>
  <si>
    <t>TsTs erdes mining</t>
  </si>
  <si>
    <t>Durvuljin</t>
  </si>
  <si>
    <t>Т/20-02-13</t>
  </si>
  <si>
    <t>Tsengazar</t>
  </si>
  <si>
    <t>Tsagaan tung, tarigiin sair</t>
  </si>
  <si>
    <t>T/20-11-09</t>
  </si>
  <si>
    <t>Tserenbadam</t>
  </si>
  <si>
    <t>Buuruljuutiin coal mining</t>
  </si>
  <si>
    <t>15-09-03</t>
  </si>
  <si>
    <t>Tsetsens mining and energy</t>
  </si>
  <si>
    <t>Kharyamaat</t>
  </si>
  <si>
    <t>Т/17-08-09</t>
  </si>
  <si>
    <t>Chandmani metal ord</t>
  </si>
  <si>
    <t>Choi chingun</t>
  </si>
  <si>
    <t>Ar khadagtai</t>
  </si>
  <si>
    <t>Shandini nuruu</t>
  </si>
  <si>
    <t>kharaaut uul</t>
  </si>
  <si>
    <t>25-06</t>
  </si>
  <si>
    <t>Shanjin ord</t>
  </si>
  <si>
    <t>ulziit</t>
  </si>
  <si>
    <t>14-13-08</t>
  </si>
  <si>
    <t>Shargabolor</t>
  </si>
  <si>
    <t>SHO</t>
  </si>
  <si>
    <t>СТР/19-01-02</t>
  </si>
  <si>
    <t>Shivee ovoo</t>
  </si>
  <si>
    <t>Ulaan</t>
  </si>
  <si>
    <t>т/20-01-03</t>
  </si>
  <si>
    <t>Shand khudag</t>
  </si>
  <si>
    <t>Т/17-05-03</t>
  </si>
  <si>
    <t>Shokhoi tsagaan bulag</t>
  </si>
  <si>
    <t>Shokhoit uul</t>
  </si>
  <si>
    <t>Т/18-13-14</t>
  </si>
  <si>
    <t>EBEG</t>
  </si>
  <si>
    <t>Modot</t>
  </si>
  <si>
    <t>Т/20-08-03</t>
  </si>
  <si>
    <t>AHG Metals group</t>
  </si>
  <si>
    <t>Kharganat</t>
  </si>
  <si>
    <t>т/18-01-01</t>
  </si>
  <si>
    <t>ALGT</t>
  </si>
  <si>
    <t>Jonsh tolgoi</t>
  </si>
  <si>
    <t>20-04-06</t>
  </si>
  <si>
    <t>Ekilecia</t>
  </si>
  <si>
    <t>MCCM</t>
  </si>
  <si>
    <t>Ukhaa khudag coal mine</t>
  </si>
  <si>
    <t>СТР-02-01</t>
  </si>
  <si>
    <t>Energy resource</t>
  </si>
  <si>
    <t>Nukhtiin bulag</t>
  </si>
  <si>
    <t>Т/20-12-11</t>
  </si>
  <si>
    <t>Erdgeo</t>
  </si>
  <si>
    <t>Barilt olborlokh</t>
  </si>
  <si>
    <t>31-04</t>
  </si>
  <si>
    <t>Erdeneresource mongolia</t>
  </si>
  <si>
    <t>Salkhit</t>
  </si>
  <si>
    <t>Т/19-18-01</t>
  </si>
  <si>
    <t>Erdenes silver resource</t>
  </si>
  <si>
    <t>Tsakhir jalga</t>
  </si>
  <si>
    <t>ХХ-06-07</t>
  </si>
  <si>
    <t>Erdene tsagaach</t>
  </si>
  <si>
    <t>Erdene shuvuut</t>
  </si>
  <si>
    <t>Navchit gol</t>
  </si>
  <si>
    <t>14-20-01</t>
  </si>
  <si>
    <t>SHUT</t>
  </si>
  <si>
    <t>shar khad uurkhai</t>
  </si>
  <si>
    <t>T/18.09.06</t>
  </si>
  <si>
    <t>FGPM</t>
  </si>
  <si>
    <t>Zost khairkhan</t>
  </si>
  <si>
    <t>Т/17-06-03</t>
  </si>
  <si>
    <t>Universal mineral exploration</t>
  </si>
  <si>
    <t>Urkhut</t>
  </si>
  <si>
    <t>Universal resources</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</si>
  <si>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</si>
  <si>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</si>
  <si>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</si>
  <si>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</si>
  <si>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</si>
  <si>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</si>
  <si>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</si>
  <si>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</si>
  <si>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</si>
  <si>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</si>
  <si>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</si>
  <si>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</si>
  <si>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</si>
  <si>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</si>
  <si>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</si>
  <si>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</si>
  <si>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</si>
  <si>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</si>
  <si>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</si>
  <si>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</si>
  <si>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</si>
  <si>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Аж ахуйн нэгжийн орлогын албан татвар</t>
  </si>
  <si>
    <t>Ordinary taxes on income, profits and capital gains (1112E1)</t>
  </si>
  <si>
    <t>Corporate income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</si>
  <si>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</si>
  <si>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Гаалийн албан татвар</t>
  </si>
  <si>
    <t>Customs and other import duties (1151E)</t>
  </si>
  <si>
    <t>Customs tax</t>
  </si>
  <si>
    <t xml:space="preserve">Нэмэгдсэн өртгийн албан татвар (ТЕГ-т төлсөн) </t>
  </si>
  <si>
    <t>General taxes on goods and services (VAT, sales tax, turnover tax) (1141E)</t>
  </si>
  <si>
    <t xml:space="preserve">Vat (Paid to Mongolian Tax Administration) </t>
  </si>
  <si>
    <t>Нэмэгдсэн өртгийн албан татвар (Гааль)</t>
  </si>
  <si>
    <t>Vat (Paid to Mongolian Customs)</t>
  </si>
  <si>
    <t>Автобензин, дизелийн түлшний онцгой албан татвар</t>
  </si>
  <si>
    <t>Excise taxes (1142E)</t>
  </si>
  <si>
    <t>Excise tax on vehicle's gasoline and diesel fuel</t>
  </si>
  <si>
    <t xml:space="preserve">Автобензин, дизелийн түлшний албан татвар </t>
  </si>
  <si>
    <t>Royalties (1415E1)</t>
  </si>
  <si>
    <t xml:space="preserve">Fee and extra fee for exploitation and exploration of mineral resources </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</si>
  <si>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</si>
  <si>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Ашигт малтмалын нөөц ашигласны төлбөр болон нэмэлт төлбөр</t>
  </si>
  <si>
    <t>Licence fees (114521E)</t>
  </si>
  <si>
    <t>License fee for exploitation and exploration of mineral resources</t>
  </si>
  <si>
    <r>
      <rPr>
        <i/>
        <u/>
        <sz val="11"/>
        <rFont val="Franklin Gothic Book"/>
        <family val="2"/>
      </rPr>
      <t xml:space="preserve">or, </t>
    </r>
    <r>
      <rPr>
        <b/>
        <u/>
        <sz val="11"/>
        <color theme="10"/>
        <rFont val="Franklin Gothic Book"/>
        <family val="2"/>
      </rPr>
      <t>https://www.imf.org/external/np/sta/gfsm/</t>
    </r>
  </si>
  <si>
    <t xml:space="preserve">Ашигт малтмал ашиглалтын болон хайгуулын тусгай зөвшөөрлийн төлбөр </t>
  </si>
  <si>
    <t>Other taxes payable by natural resource companies (116E)</t>
  </si>
  <si>
    <t>Reimbursement for deposit exploration conducted with State funds</t>
  </si>
  <si>
    <t>Улсын төсвийн хөрөнгөөр хайгуул хийсэн ордын нөхөн төлбөр</t>
  </si>
  <si>
    <t>Oil &amp; Gas</t>
  </si>
  <si>
    <t xml:space="preserve">License fee for exploration and exploitation of petroleum </t>
  </si>
  <si>
    <t>Газрын тосны хайгуулын болон ашиглалтын тусгай зөвшөөрлийн төлбөр</t>
  </si>
  <si>
    <t>Payment for recruiting foreign experts and workers</t>
  </si>
  <si>
    <t>Гадаадын мэргэжилтэн, ажилчны ажлын байрны төлбөр</t>
  </si>
  <si>
    <t>Emission and pollution taxes (114522E)</t>
  </si>
  <si>
    <t>Fee on air pollution</t>
  </si>
  <si>
    <t>Агаарын бохирдлын төлбөр</t>
  </si>
  <si>
    <t>Social security employer contributions (1212E)</t>
  </si>
  <si>
    <t>Social and health insurance contribution by companies</t>
  </si>
  <si>
    <t>Аж ахуйн нэгжээс төлсөн ажиллагчдын нийгмийн болон эрүүл мэндийн даатгалын шимтгэл</t>
  </si>
  <si>
    <t>Customs service fee</t>
  </si>
  <si>
    <t>Гаалийн үйлчилгээний хураамж</t>
  </si>
  <si>
    <t xml:space="preserve">Training bonus paid under PSA (for the year) </t>
  </si>
  <si>
    <t>Бүтээгдэхүүн хуваах гэрээгээр тухайн жилд төлсөн сургалтын урамшуулал</t>
  </si>
  <si>
    <t xml:space="preserve">Operational support to Representative office under PSA </t>
  </si>
  <si>
    <t>Бүтээгдэхүүн хуваах гэрээнд заасан нөхцөлийн дагуу төлөөлөгчийн газрын үйл ажиллагааг дэмжсэн төлбөр</t>
  </si>
  <si>
    <t>From state-owned enterprises (1412E1)</t>
  </si>
  <si>
    <t>Dividends from SOEs</t>
  </si>
  <si>
    <t>Төрийн өмчийн ногдол ашиг</t>
  </si>
  <si>
    <t>Fines, penalties, and forfeits (143E)</t>
  </si>
  <si>
    <t>Penalty</t>
  </si>
  <si>
    <t>Бүтээгдэхүүн хуваах гэрээний дагуу Засгийн газарт ногдох газрын тосны орлого</t>
  </si>
  <si>
    <t>Recovery</t>
  </si>
  <si>
    <t>рояльти</t>
  </si>
  <si>
    <t>Others</t>
  </si>
  <si>
    <t>Торгууль</t>
  </si>
  <si>
    <t>Real estate tax</t>
  </si>
  <si>
    <t>Нөхөн төлбөр</t>
  </si>
  <si>
    <t xml:space="preserve">Tax on vehicle and self-moving mechanisms </t>
  </si>
  <si>
    <t>БО-ны асуудал эрхэлсэн төрийн захиргааны төв байгууллагын тусгай дансанд төвлөрүүлсэн байгаль хамгаалах зардлын 50 хувийн хэмжээ</t>
  </si>
  <si>
    <t>Land fee</t>
  </si>
  <si>
    <t>Бусад</t>
  </si>
  <si>
    <t>Fee for water use</t>
  </si>
  <si>
    <t>Үл хөдлөх эд хөрөнгийн албан татвар</t>
  </si>
  <si>
    <t>Fee for water pollution</t>
  </si>
  <si>
    <t>Авто тээврийн болон өөрөө явагч хэрэгслийн албан татвар</t>
  </si>
  <si>
    <t>Fee for use of mineral resources of wide spread</t>
  </si>
  <si>
    <t>Газрын төлбөр</t>
  </si>
  <si>
    <t>Payment of recruiting foreign experts and workers</t>
  </si>
  <si>
    <t>Ус ашигласны төлбөр</t>
  </si>
  <si>
    <t xml:space="preserve">Local development bonus received under PSA </t>
  </si>
  <si>
    <t>Ус бохирдуулсны төлбөр</t>
  </si>
  <si>
    <t>Түгээмэл тархацтай ашигт малтмалын нөөц ашигласны төлбөр</t>
  </si>
  <si>
    <t>Compulsory transfers to government (infrastructure and other) (1415E4)</t>
  </si>
  <si>
    <t>In-kind contribution at rate of 50% to Environmental protection special account</t>
  </si>
  <si>
    <t>Бүтээгдэхүүн хуваах гэрээний дагуу хүлээн авсан орон нутгийг хөгжүүлэх урамшуулал</t>
  </si>
  <si>
    <t>Орон нутийн төрийн өмчийн ногдол ашиг</t>
  </si>
  <si>
    <t>Voluntary transfers to government (donations) (144E1)</t>
  </si>
  <si>
    <t>Donations to Government agency</t>
  </si>
  <si>
    <t>Total in USD</t>
  </si>
  <si>
    <t>Additional information</t>
  </si>
  <si>
    <t>Any additional information that is not eligible for inclusion in the table above, please include below as comments.</t>
  </si>
  <si>
    <t>Comment 1</t>
  </si>
  <si>
    <t>Please include comments here.</t>
  </si>
  <si>
    <t>Comment 2</t>
  </si>
  <si>
    <t>Comment 3</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</si>
  <si>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</si>
  <si>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</si>
  <si>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</si>
  <si>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</si>
  <si>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</si>
  <si>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</si>
  <si>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</si>
  <si>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</si>
  <si>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</si>
  <si>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</si>
  <si>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</si>
  <si>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</si>
  <si>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</si>
  <si>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</si>
  <si>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</si>
  <si>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</si>
  <si>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</si>
  <si>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</si>
  <si>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</si>
  <si>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</si>
  <si>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N</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</si>
  <si>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</si>
  <si>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</si>
  <si>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</si>
  <si>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</si>
  <si>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</si>
  <si>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</si>
  <si>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</si>
  <si>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</si>
  <si>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</si>
  <si>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</si>
  <si>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</si>
  <si>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</si>
  <si>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</si>
  <si>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</si>
  <si>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</si>
  <si>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</si>
  <si>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</si>
  <si>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</si>
  <si>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</si>
  <si>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</si>
  <si>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</si>
  <si>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</si>
  <si>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</si>
  <si>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</si>
  <si>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</si>
  <si>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</si>
  <si>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</si>
  <si>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</si>
  <si>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</si>
  <si>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</si>
  <si>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</si>
  <si>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</si>
  <si>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</si>
  <si>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</si>
  <si>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</si>
  <si>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</si>
  <si>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</si>
  <si>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</si>
  <si>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</si>
  <si>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</si>
  <si>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</si>
  <si>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</si>
  <si>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</si>
  <si>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</si>
  <si>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</si>
  <si>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</si>
  <si>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</si>
  <si>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</si>
  <si>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</si>
  <si>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</si>
  <si>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</si>
  <si>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</si>
  <si>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Aland Islands</t>
  </si>
  <si>
    <t>AX</t>
  </si>
  <si>
    <t>ALA</t>
  </si>
  <si>
    <t>248</t>
  </si>
  <si>
    <t>EUR</t>
  </si>
  <si>
    <t>Euro</t>
  </si>
  <si>
    <t>Partially</t>
  </si>
  <si>
    <t>2503</t>
  </si>
  <si>
    <t>Sulphur of all kinds (2503)</t>
  </si>
  <si>
    <t>Sulphur of all kinds (2503), volume</t>
  </si>
  <si>
    <t>Taxes on payroll and workforce (112E)</t>
  </si>
  <si>
    <t>Taxes on payroll and workforce</t>
  </si>
  <si>
    <t>112E</t>
  </si>
  <si>
    <t>Albania</t>
  </si>
  <si>
    <t>AL</t>
  </si>
  <si>
    <t>ALB</t>
  </si>
  <si>
    <t>8</t>
  </si>
  <si>
    <t>ALL</t>
  </si>
  <si>
    <t>Albanian lek</t>
  </si>
  <si>
    <t>2504</t>
  </si>
  <si>
    <t>Natural graphite (2504)</t>
  </si>
  <si>
    <t>Natural graphite (2504), volume</t>
  </si>
  <si>
    <t>Taxes on property (113E)</t>
  </si>
  <si>
    <t>Taxes on property</t>
  </si>
  <si>
    <t>113E</t>
  </si>
  <si>
    <t>Development</t>
  </si>
  <si>
    <t>Algeria</t>
  </si>
  <si>
    <t>DZ</t>
  </si>
  <si>
    <t>DZA</t>
  </si>
  <si>
    <t>12</t>
  </si>
  <si>
    <t>DZD</t>
  </si>
  <si>
    <t>Algerian dinar</t>
  </si>
  <si>
    <t>2505</t>
  </si>
  <si>
    <t>Natural sands (2505)</t>
  </si>
  <si>
    <t>Natural sands (2505), volume</t>
  </si>
  <si>
    <t>General taxes on goods and services (VAT, sales tax, turnover tax)</t>
  </si>
  <si>
    <t>1141E</t>
  </si>
  <si>
    <t>Taxes on goods and services (114E)</t>
  </si>
  <si>
    <t>American Samoa</t>
  </si>
  <si>
    <t>AS</t>
  </si>
  <si>
    <t>ASM</t>
  </si>
  <si>
    <t>16</t>
  </si>
  <si>
    <t>2506</t>
  </si>
  <si>
    <t>Quartz (2506)</t>
  </si>
  <si>
    <t>Quartz (2506), volume</t>
  </si>
  <si>
    <t>Excise taxes</t>
  </si>
  <si>
    <t>1142E</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</si>
  <si>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</si>
  <si>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</si>
  <si>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</si>
  <si>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</si>
  <si>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</si>
  <si>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</si>
  <si>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</si>
  <si>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</si>
  <si>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</si>
  <si>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</si>
  <si>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</si>
  <si>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</si>
  <si>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</si>
  <si>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</si>
  <si>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</si>
  <si>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</si>
  <si>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</si>
  <si>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</si>
  <si>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</si>
  <si>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</si>
  <si>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</si>
  <si>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</si>
  <si>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</si>
  <si>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</si>
  <si>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</si>
  <si>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</si>
  <si>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</si>
  <si>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</si>
  <si>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</si>
  <si>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</si>
  <si>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</si>
  <si>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</si>
  <si>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</si>
  <si>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</si>
  <si>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</si>
  <si>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</si>
  <si>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</si>
  <si>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</si>
  <si>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</si>
  <si>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</si>
  <si>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</si>
  <si>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</si>
  <si>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</si>
  <si>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</si>
  <si>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</si>
  <si>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</si>
  <si>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</si>
  <si>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</si>
  <si>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</si>
  <si>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</si>
  <si>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</si>
  <si>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</si>
  <si>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</si>
  <si>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</si>
  <si>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</si>
  <si>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</si>
  <si>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</si>
  <si>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</si>
  <si>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</si>
  <si>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</si>
  <si>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</si>
  <si>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</si>
  <si>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</si>
  <si>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</si>
  <si>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</si>
  <si>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</si>
  <si>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</si>
  <si>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</si>
  <si>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</si>
  <si>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</si>
  <si>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</si>
  <si>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</si>
  <si>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</si>
  <si>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</si>
  <si>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</si>
  <si>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</si>
  <si>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</si>
  <si>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</si>
  <si>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</si>
  <si>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</si>
  <si>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</si>
  <si>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</si>
  <si>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</si>
  <si>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</si>
  <si>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</si>
  <si>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</si>
  <si>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</si>
  <si>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</si>
  <si>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</si>
  <si>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</si>
  <si>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</si>
  <si>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</si>
  <si>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t>
  </si>
  <si>
    <t>1212E</t>
  </si>
  <si>
    <t>Social contributions (12E)</t>
  </si>
  <si>
    <t>Austria</t>
  </si>
  <si>
    <t>AT</t>
  </si>
  <si>
    <t>AUT</t>
  </si>
  <si>
    <t>40</t>
  </si>
  <si>
    <t>2515</t>
  </si>
  <si>
    <t>Marble (2515)</t>
  </si>
  <si>
    <t>Marble (2515), volume</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</si>
  <si>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</si>
  <si>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</si>
  <si>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</si>
  <si>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</si>
  <si>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</si>
  <si>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</si>
  <si>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</si>
  <si>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</si>
  <si>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</si>
  <si>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</si>
  <si>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</si>
  <si>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</si>
  <si>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</si>
  <si>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</si>
  <si>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</si>
  <si>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</si>
  <si>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</si>
  <si>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</si>
  <si>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</si>
  <si>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</si>
  <si>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</si>
  <si>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</si>
  <si>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</si>
  <si>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</si>
  <si>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</si>
  <si>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</si>
  <si>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</si>
  <si>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</si>
  <si>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</si>
  <si>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</si>
  <si>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</si>
  <si>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</si>
  <si>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</si>
  <si>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</si>
  <si>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</si>
  <si>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</si>
  <si>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</si>
  <si>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</si>
  <si>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</si>
  <si>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</si>
  <si>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</si>
  <si>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</si>
  <si>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</si>
  <si>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</si>
  <si>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</si>
  <si>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</si>
  <si>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</si>
  <si>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</si>
  <si>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</si>
  <si>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</si>
  <si>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</si>
  <si>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</si>
  <si>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</si>
  <si>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</si>
  <si>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</si>
  <si>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</si>
  <si>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</si>
  <si>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</si>
  <si>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</si>
  <si>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</si>
  <si>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</si>
  <si>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</si>
  <si>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</si>
  <si>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</si>
  <si>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</si>
  <si>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</si>
  <si>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</si>
  <si>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</si>
  <si>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</si>
  <si>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</si>
  <si>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</si>
  <si>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</si>
  <si>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</si>
  <si>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</si>
  <si>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</si>
  <si>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</si>
  <si>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</si>
  <si>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</si>
  <si>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</si>
  <si>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</si>
  <si>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</si>
  <si>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</si>
  <si>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</si>
  <si>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</si>
  <si>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</si>
  <si>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</si>
  <si>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</si>
  <si>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</si>
  <si>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</si>
  <si>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</si>
  <si>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</si>
  <si>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</si>
  <si>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</si>
  <si>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</si>
  <si>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</si>
  <si>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</si>
  <si>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</si>
  <si>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</si>
  <si>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</si>
  <si>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</si>
  <si>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</si>
  <si>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</si>
  <si>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</si>
  <si>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</si>
  <si>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</si>
  <si>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</si>
  <si>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</si>
  <si>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</si>
  <si>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</si>
  <si>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</si>
  <si>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</si>
  <si>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</si>
  <si>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</si>
  <si>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</si>
  <si>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</si>
  <si>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</si>
  <si>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</si>
  <si>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</si>
  <si>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</si>
  <si>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</si>
  <si>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</si>
  <si>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</si>
  <si>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</si>
  <si>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</si>
  <si>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</si>
  <si>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</si>
  <si>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</si>
  <si>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</si>
  <si>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</si>
  <si>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</si>
  <si>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</si>
  <si>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</si>
  <si>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</si>
  <si>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</si>
  <si>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</si>
  <si>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</si>
  <si>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</si>
  <si>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</si>
  <si>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</si>
  <si>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</si>
  <si>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t>
  </si>
  <si>
    <t>143E</t>
  </si>
  <si>
    <t>Bolivia</t>
  </si>
  <si>
    <t>BO</t>
  </si>
  <si>
    <t>BOL</t>
  </si>
  <si>
    <t>68</t>
  </si>
  <si>
    <t>BOB</t>
  </si>
  <si>
    <t>Bolivian boliviano</t>
  </si>
  <si>
    <t>2527</t>
  </si>
  <si>
    <t>Natural cryolite (2527)</t>
  </si>
  <si>
    <t>Natural cryolite (2527), volume</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</si>
  <si>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</si>
  <si>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</si>
  <si>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</si>
  <si>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</si>
  <si>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</si>
  <si>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</si>
  <si>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</si>
  <si>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</si>
  <si>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</si>
  <si>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</si>
  <si>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</si>
  <si>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</si>
  <si>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</si>
  <si>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</si>
  <si>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</si>
  <si>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</si>
  <si>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</si>
  <si>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</si>
  <si>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</si>
  <si>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</si>
  <si>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</si>
  <si>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</si>
  <si>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</si>
  <si>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</si>
  <si>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</si>
  <si>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</si>
  <si>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</si>
  <si>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</si>
  <si>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</si>
  <si>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</si>
  <si>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</si>
  <si>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</si>
  <si>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</si>
  <si>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</si>
  <si>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</si>
  <si>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</si>
  <si>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</si>
  <si>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</si>
  <si>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</si>
  <si>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</si>
  <si>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</si>
  <si>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</si>
  <si>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</si>
  <si>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</si>
  <si>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</si>
  <si>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</si>
  <si>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</si>
  <si>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</si>
  <si>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</si>
  <si>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</si>
  <si>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</si>
  <si>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</si>
  <si>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</si>
  <si>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</si>
  <si>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</si>
  <si>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</si>
  <si>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</si>
  <si>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</si>
  <si>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</si>
  <si>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</si>
  <si>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</si>
  <si>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</si>
  <si>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</si>
  <si>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</si>
  <si>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</si>
  <si>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</si>
  <si>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</si>
  <si>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</si>
  <si>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</si>
  <si>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</si>
  <si>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</si>
  <si>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</si>
  <si>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</si>
  <si>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</si>
  <si>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</si>
  <si>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</si>
  <si>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</si>
  <si>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</si>
  <si>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</si>
  <si>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</si>
  <si>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</si>
  <si>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</si>
  <si>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</si>
  <si>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</si>
  <si>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</si>
  <si>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</si>
  <si>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</si>
  <si>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</si>
  <si>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</si>
  <si>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</si>
  <si>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</si>
  <si>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</si>
  <si>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</si>
  <si>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</si>
  <si>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</si>
  <si>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</si>
  <si>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</si>
  <si>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</si>
  <si>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</si>
  <si>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</si>
  <si>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</si>
  <si>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</si>
  <si>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</si>
  <si>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</si>
  <si>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</si>
  <si>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</si>
  <si>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</si>
  <si>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</si>
  <si>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</si>
  <si>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</si>
  <si>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</si>
  <si>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</si>
  <si>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</si>
  <si>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</si>
  <si>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</si>
  <si>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</si>
  <si>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</si>
  <si>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</si>
  <si>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</si>
  <si>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</si>
  <si>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</si>
  <si>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</si>
  <si>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</si>
  <si>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</si>
  <si>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</si>
  <si>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</si>
  <si>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</si>
  <si>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</si>
  <si>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</si>
  <si>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</si>
  <si>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</si>
  <si>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</si>
  <si>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</si>
  <si>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</si>
  <si>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</si>
  <si>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</si>
  <si>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</si>
  <si>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</si>
  <si>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</si>
  <si>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</si>
  <si>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</si>
  <si>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</si>
  <si>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</si>
  <si>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</si>
  <si>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</si>
  <si>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</si>
  <si>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</si>
  <si>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</si>
  <si>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</si>
  <si>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</si>
  <si>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</si>
  <si>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</si>
  <si>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</si>
  <si>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</si>
  <si>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</si>
  <si>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</si>
  <si>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</si>
  <si>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</si>
  <si>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</si>
  <si>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</si>
  <si>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</si>
  <si>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</si>
  <si>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</si>
  <si>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</si>
  <si>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</si>
  <si>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</si>
  <si>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</si>
  <si>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</si>
  <si>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</si>
  <si>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</si>
  <si>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</si>
  <si>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</si>
  <si>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</si>
  <si>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</si>
  <si>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</si>
  <si>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</si>
  <si>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</si>
  <si>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</si>
  <si>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</si>
  <si>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</si>
  <si>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</si>
  <si>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</si>
  <si>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</si>
  <si>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</si>
  <si>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</si>
  <si>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</si>
  <si>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</si>
  <si>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</si>
  <si>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</si>
  <si>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</si>
  <si>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</si>
  <si>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</si>
  <si>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</si>
  <si>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</si>
  <si>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</si>
  <si>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</si>
  <si>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</si>
  <si>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</si>
  <si>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</si>
  <si>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</si>
  <si>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</si>
  <si>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</si>
  <si>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</si>
  <si>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</si>
  <si>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</si>
  <si>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</si>
  <si>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</si>
  <si>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</si>
  <si>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</si>
  <si>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</si>
  <si>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</si>
  <si>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</si>
  <si>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</si>
  <si>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</si>
  <si>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</si>
  <si>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</si>
  <si>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</si>
  <si>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</si>
  <si>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</si>
  <si>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</si>
  <si>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</si>
  <si>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</si>
  <si>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</si>
  <si>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</si>
  <si>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</si>
  <si>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</si>
  <si>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</si>
  <si>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</si>
  <si>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</si>
  <si>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</si>
  <si>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</si>
  <si>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</si>
  <si>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</si>
  <si>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</si>
  <si>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</si>
  <si>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</si>
  <si>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</si>
  <si>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</si>
  <si>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</si>
  <si>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</si>
  <si>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</si>
  <si>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</si>
  <si>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</si>
  <si>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</si>
  <si>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</si>
  <si>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</si>
  <si>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</si>
  <si>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</si>
  <si>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</si>
  <si>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</si>
  <si>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</si>
  <si>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</si>
  <si>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</si>
  <si>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</si>
  <si>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</si>
  <si>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</si>
  <si>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</si>
  <si>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</si>
  <si>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</si>
  <si>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</si>
  <si>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</si>
  <si>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</si>
  <si>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</si>
  <si>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</si>
  <si>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</si>
  <si>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</si>
  <si>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</si>
  <si>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</si>
  <si>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</si>
  <si>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</si>
  <si>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</si>
  <si>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</si>
  <si>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</si>
  <si>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</si>
  <si>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</si>
  <si>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</si>
  <si>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</si>
  <si>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</si>
  <si>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</si>
  <si>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</si>
  <si>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</si>
  <si>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</si>
  <si>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</si>
  <si>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</si>
  <si>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</si>
  <si>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</si>
  <si>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</si>
  <si>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</si>
  <si>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</si>
  <si>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</si>
  <si>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</si>
  <si>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</si>
  <si>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</si>
  <si>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</si>
  <si>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</si>
  <si>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</si>
  <si>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</si>
  <si>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</si>
  <si>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</si>
  <si>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</si>
  <si>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</si>
  <si>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</si>
  <si>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</si>
  <si>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</si>
  <si>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</si>
  <si>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</si>
  <si>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</si>
  <si>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</si>
  <si>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</si>
  <si>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</si>
  <si>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</si>
  <si>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</si>
  <si>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</si>
  <si>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</si>
  <si>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</si>
  <si>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</si>
  <si>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</si>
  <si>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</si>
  <si>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</si>
  <si>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</si>
  <si>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</si>
  <si>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</si>
  <si>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</si>
  <si>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</si>
  <si>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</si>
  <si>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</si>
  <si>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</si>
  <si>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</si>
  <si>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</si>
  <si>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</si>
  <si>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</si>
  <si>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</si>
  <si>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</si>
  <si>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</si>
  <si>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</si>
  <si>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</si>
  <si>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</si>
  <si>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</si>
  <si>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</si>
  <si>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</si>
  <si>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</si>
  <si>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</si>
  <si>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</si>
  <si>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</si>
  <si>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</si>
  <si>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</si>
  <si>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</si>
  <si>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</si>
  <si>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</si>
  <si>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</si>
  <si>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</si>
  <si>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</si>
  <si>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</si>
  <si>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</si>
  <si>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</si>
  <si>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</si>
  <si>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</si>
  <si>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</si>
  <si>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</si>
  <si>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</si>
  <si>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</si>
  <si>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</si>
  <si>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</si>
  <si>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</si>
  <si>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</si>
  <si>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</si>
  <si>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</si>
  <si>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</si>
  <si>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</si>
  <si>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</si>
  <si>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</si>
  <si>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</si>
  <si>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</si>
  <si>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</si>
  <si>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</si>
  <si>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</si>
  <si>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</si>
  <si>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</si>
  <si>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</si>
  <si>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</si>
  <si>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</si>
  <si>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</si>
  <si>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</si>
  <si>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</si>
  <si>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</si>
  <si>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</si>
  <si>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</si>
  <si>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</si>
  <si>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</si>
  <si>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</si>
  <si>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</si>
  <si>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</si>
  <si>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</si>
  <si>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</si>
  <si>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</si>
  <si>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</si>
  <si>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</si>
  <si>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</si>
  <si>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</si>
  <si>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</si>
  <si>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</si>
  <si>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</si>
  <si>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</si>
  <si>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</si>
  <si>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</si>
  <si>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</si>
  <si>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</si>
  <si>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</si>
  <si>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</si>
  <si>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</si>
  <si>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</si>
  <si>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</si>
  <si>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</si>
  <si>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</si>
  <si>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</si>
  <si>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</si>
  <si>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</si>
  <si>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</si>
  <si>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</si>
  <si>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</si>
  <si>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</si>
  <si>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</si>
  <si>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</si>
  <si>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</si>
  <si>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</si>
  <si>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</si>
  <si>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</si>
  <si>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</si>
  <si>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</si>
  <si>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</si>
  <si>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</si>
  <si>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</si>
  <si>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</si>
  <si>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</si>
  <si>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</si>
  <si>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</si>
  <si>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</si>
  <si>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</si>
  <si>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</si>
  <si>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</si>
  <si>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</si>
  <si>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</si>
  <si>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</si>
  <si>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</si>
  <si>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</si>
  <si>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</si>
  <si>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</si>
  <si>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</si>
  <si>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</si>
  <si>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</si>
  <si>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</si>
  <si>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</si>
  <si>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</si>
  <si>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</si>
  <si>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</si>
  <si>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</si>
  <si>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</si>
  <si>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</si>
  <si>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</si>
  <si>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</si>
  <si>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</si>
  <si>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</si>
  <si>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</si>
  <si>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</si>
  <si>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</si>
  <si>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</si>
  <si>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</si>
  <si>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</si>
  <si>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</si>
  <si>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</si>
  <si>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</si>
  <si>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</si>
  <si>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</si>
  <si>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</si>
  <si>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</si>
  <si>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</si>
  <si>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</si>
  <si>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</si>
  <si>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</si>
  <si>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</si>
  <si>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</si>
  <si>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</si>
  <si>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</si>
  <si>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</si>
  <si>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</si>
  <si>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</si>
  <si>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</si>
  <si>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</si>
  <si>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</si>
  <si>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</si>
  <si>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</si>
  <si>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</si>
  <si>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</si>
  <si>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</si>
  <si>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</si>
  <si>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</si>
  <si>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</si>
  <si>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</si>
  <si>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</si>
  <si>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</si>
  <si>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</si>
  <si>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</si>
  <si>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</si>
  <si>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</si>
  <si>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</si>
  <si>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</si>
  <si>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</si>
  <si>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</si>
  <si>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</si>
  <si>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</si>
  <si>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</si>
  <si>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</si>
  <si>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</si>
  <si>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</si>
  <si>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</si>
  <si>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</si>
  <si>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</si>
  <si>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</si>
  <si>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</si>
  <si>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</si>
  <si>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</si>
  <si>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</si>
  <si>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</si>
  <si>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</si>
  <si>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</si>
  <si>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</si>
  <si>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</si>
  <si>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</si>
  <si>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</si>
  <si>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</si>
  <si>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</si>
  <si>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</si>
  <si>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</si>
  <si>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</si>
  <si>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</si>
  <si>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</si>
  <si>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</si>
  <si>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</si>
  <si>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</si>
  <si>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</si>
  <si>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</si>
  <si>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</si>
  <si>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</si>
  <si>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</si>
  <si>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</si>
  <si>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</si>
  <si>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</si>
  <si>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</si>
  <si>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</si>
  <si>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</si>
  <si>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</si>
  <si>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</si>
  <si>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</si>
  <si>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</si>
  <si>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</si>
  <si>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</si>
  <si>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</si>
  <si>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</si>
  <si>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</si>
  <si>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</si>
  <si>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</si>
  <si>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</si>
  <si>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</si>
  <si>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</si>
  <si>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</si>
  <si>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</si>
  <si>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</si>
  <si>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</si>
  <si>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</si>
  <si>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</si>
  <si>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</si>
  <si>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</si>
  <si>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</si>
  <si>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</si>
  <si>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</si>
  <si>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</si>
  <si>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</si>
  <si>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</si>
  <si>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</si>
  <si>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</si>
  <si>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</si>
  <si>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</si>
  <si>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</si>
  <si>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</si>
  <si>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</si>
  <si>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</si>
  <si>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</si>
  <si>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</si>
  <si>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</si>
  <si>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</si>
  <si>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</si>
  <si>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</si>
  <si>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</si>
  <si>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</si>
  <si>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</si>
  <si>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</si>
  <si>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</si>
  <si>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</si>
  <si>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</si>
  <si>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</si>
  <si>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</si>
  <si>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</si>
  <si>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</si>
  <si>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</si>
  <si>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</si>
  <si>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</si>
  <si>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</si>
  <si>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</si>
  <si>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</si>
  <si>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</si>
  <si>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</si>
  <si>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</si>
  <si>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</si>
  <si>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</si>
  <si>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</si>
  <si>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</si>
  <si>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</si>
  <si>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</si>
  <si>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</si>
  <si>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</si>
  <si>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</si>
  <si>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</si>
  <si>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</si>
  <si>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</si>
  <si>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</si>
  <si>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</si>
  <si>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</si>
  <si>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</si>
  <si>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</si>
  <si>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</si>
  <si>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</si>
  <si>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</si>
  <si>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</si>
  <si>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</si>
  <si>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</si>
  <si>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</si>
  <si>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</si>
  <si>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</si>
  <si>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</si>
  <si>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</si>
  <si>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</si>
  <si>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</si>
  <si>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</si>
  <si>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</si>
  <si>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</si>
  <si>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</si>
  <si>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</si>
  <si>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</si>
  <si>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</si>
  <si>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</si>
  <si>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</si>
  <si>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</si>
  <si>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</si>
  <si>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</si>
  <si>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</si>
  <si>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</si>
  <si>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</si>
  <si>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</si>
  <si>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</si>
  <si>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</si>
  <si>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</si>
  <si>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</si>
  <si>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</si>
  <si>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</si>
  <si>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</si>
  <si>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</si>
  <si>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</si>
  <si>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</si>
  <si>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</si>
  <si>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</si>
  <si>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</si>
  <si>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</si>
  <si>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</si>
  <si>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</si>
  <si>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</si>
  <si>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</si>
  <si>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</si>
  <si>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</si>
  <si>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</si>
  <si>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</si>
  <si>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</si>
  <si>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</si>
  <si>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</si>
  <si>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</si>
  <si>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</si>
  <si>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</si>
  <si>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</si>
  <si>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</si>
  <si>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</si>
  <si>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</si>
  <si>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</si>
  <si>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</si>
  <si>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</si>
  <si>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</si>
  <si>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</si>
  <si>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</si>
  <si>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</si>
  <si>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</si>
  <si>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</si>
  <si>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</si>
  <si>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</si>
  <si>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</si>
  <si>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</si>
  <si>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</si>
  <si>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</si>
  <si>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</si>
  <si>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</si>
  <si>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</si>
  <si>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</si>
  <si>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</si>
  <si>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</si>
  <si>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</si>
  <si>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</si>
  <si>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</si>
  <si>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</si>
  <si>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</si>
  <si>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</si>
  <si>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</si>
  <si>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</si>
  <si>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</si>
  <si>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</si>
  <si>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</si>
  <si>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</si>
  <si>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</si>
  <si>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</si>
  <si>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</si>
  <si>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</si>
  <si>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</si>
  <si>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</si>
  <si>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</si>
  <si>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</si>
  <si>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</si>
  <si>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</si>
  <si>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</si>
  <si>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</si>
  <si>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</si>
  <si>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</si>
  <si>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</si>
  <si>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</si>
  <si>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</si>
  <si>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</si>
  <si>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</si>
  <si>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</si>
  <si>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</si>
  <si>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</si>
  <si>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</si>
  <si>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</si>
  <si>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</si>
  <si>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</si>
  <si>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</si>
  <si>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</si>
  <si>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</si>
  <si>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</si>
  <si>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</si>
  <si>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</si>
  <si>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</si>
  <si>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</si>
  <si>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</si>
  <si>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</si>
  <si>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</si>
  <si>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</si>
  <si>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</si>
  <si>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</si>
  <si>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</si>
  <si>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</si>
  <si>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</si>
  <si>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</si>
  <si>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</si>
  <si>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</si>
  <si>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</si>
  <si>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</si>
  <si>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</si>
  <si>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</si>
  <si>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</si>
  <si>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</si>
  <si>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</si>
  <si>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</si>
  <si>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</si>
  <si>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</si>
  <si>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</si>
  <si>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</si>
  <si>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</si>
  <si>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</si>
  <si>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</si>
  <si>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</si>
  <si>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</si>
  <si>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</si>
  <si>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</si>
  <si>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</si>
  <si>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</si>
  <si>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</si>
  <si>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</si>
  <si>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</si>
  <si>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</si>
  <si>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</si>
  <si>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</si>
  <si>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</si>
  <si>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</si>
  <si>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</si>
  <si>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</si>
  <si>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</si>
  <si>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</si>
  <si>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</si>
  <si>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</si>
  <si>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</si>
  <si>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</si>
  <si>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</si>
  <si>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</si>
  <si>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</si>
  <si>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</si>
  <si>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</si>
  <si>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</si>
  <si>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</si>
  <si>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</si>
  <si>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</si>
  <si>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</si>
  <si>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</si>
  <si>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</si>
  <si>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</si>
  <si>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</si>
  <si>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</si>
  <si>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</si>
  <si>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</si>
  <si>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</si>
  <si>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</si>
  <si>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</si>
  <si>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</si>
  <si>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</si>
  <si>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</si>
  <si>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</si>
  <si>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</si>
  <si>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</si>
  <si>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</si>
  <si>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</si>
  <si>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</si>
  <si>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</si>
  <si>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</si>
  <si>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</si>
  <si>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</si>
  <si>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</si>
  <si>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</si>
  <si>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</si>
  <si>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</si>
  <si>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</si>
  <si>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</si>
  <si>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</si>
  <si>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</si>
  <si>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</si>
  <si>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</si>
  <si>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</si>
  <si>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</si>
  <si>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</si>
  <si>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</si>
  <si>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</si>
  <si>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</si>
  <si>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</si>
  <si>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</si>
  <si>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</si>
  <si>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</si>
  <si>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</si>
  <si>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</si>
  <si>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</si>
  <si>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</si>
  <si>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</si>
  <si>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</si>
  <si>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</si>
  <si>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</si>
  <si>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</si>
  <si>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</si>
  <si>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</si>
  <si>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</si>
  <si>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</si>
  <si>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</si>
  <si>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</si>
  <si>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</si>
  <si>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</si>
  <si>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</si>
  <si>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</si>
  <si>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</si>
  <si>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</si>
  <si>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</si>
  <si>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</si>
  <si>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</si>
  <si>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</si>
  <si>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</si>
  <si>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</si>
  <si>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</si>
  <si>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</si>
  <si>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</si>
  <si>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</si>
  <si>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</si>
  <si>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</si>
  <si>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</si>
  <si>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</si>
  <si>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</si>
  <si>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</si>
  <si>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</si>
  <si>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</si>
  <si>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</si>
  <si>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</si>
  <si>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</si>
  <si>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</si>
  <si>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</si>
  <si>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</si>
  <si>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</si>
  <si>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</si>
  <si>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</si>
  <si>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</si>
  <si>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</si>
  <si>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</si>
  <si>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</si>
  <si>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</si>
  <si>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</si>
  <si>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</si>
  <si>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</si>
  <si>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</si>
  <si>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</si>
  <si>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</si>
  <si>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</si>
  <si>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</si>
  <si>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</si>
  <si>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</si>
  <si>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</si>
  <si>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</si>
  <si>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</si>
  <si>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</si>
  <si>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</si>
  <si>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</si>
  <si>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</si>
  <si>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</si>
  <si>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</si>
  <si>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</si>
  <si>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</si>
  <si>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</si>
  <si>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</si>
  <si>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</si>
  <si>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</si>
  <si>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</si>
  <si>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</si>
  <si>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</si>
  <si>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</si>
  <si>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</si>
  <si>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</si>
  <si>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</si>
  <si>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</si>
  <si>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</si>
  <si>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</si>
  <si>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</si>
  <si>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</si>
  <si>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</si>
  <si>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</si>
  <si>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</si>
  <si>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</si>
  <si>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</si>
  <si>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</si>
  <si>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</si>
  <si>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</si>
  <si>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</si>
  <si>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</si>
  <si>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</si>
  <si>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</si>
  <si>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</si>
  <si>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</si>
  <si>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</si>
  <si>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</si>
  <si>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</si>
  <si>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</si>
  <si>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</si>
  <si>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</si>
  <si>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</si>
  <si>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</si>
  <si>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</si>
  <si>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</si>
  <si>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</si>
  <si>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</si>
  <si>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</si>
  <si>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</si>
  <si>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</si>
  <si>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</si>
  <si>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</si>
  <si>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</si>
  <si>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</si>
  <si>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</si>
  <si>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</si>
  <si>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</si>
  <si>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</si>
  <si>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</si>
  <si>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</si>
  <si>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</si>
  <si>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</si>
  <si>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</si>
  <si>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</si>
  <si>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</si>
  <si>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</si>
  <si>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</si>
  <si>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</si>
  <si>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</si>
  <si>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</si>
  <si>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</si>
  <si>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</si>
  <si>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</si>
  <si>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</si>
  <si>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</si>
  <si>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</si>
  <si>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</si>
  <si>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</si>
  <si>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</si>
  <si>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</si>
  <si>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</si>
  <si>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</si>
  <si>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</si>
  <si>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</si>
  <si>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</si>
  <si>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</si>
  <si>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</si>
  <si>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</si>
  <si>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</si>
  <si>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</si>
  <si>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</si>
  <si>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</si>
  <si>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</si>
  <si>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</si>
  <si>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</si>
  <si>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</si>
  <si>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</si>
  <si>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</si>
  <si>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</si>
  <si>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</si>
  <si>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</si>
  <si>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</si>
  <si>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</si>
  <si>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</si>
  <si>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</si>
  <si>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</si>
  <si>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</si>
  <si>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</si>
  <si>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</si>
  <si>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</si>
  <si>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</si>
  <si>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</si>
  <si>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</si>
  <si>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</si>
  <si>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</si>
  <si>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</si>
  <si>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</si>
  <si>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</si>
  <si>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</si>
  <si>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</si>
  <si>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</si>
  <si>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</si>
  <si>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</si>
  <si>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</si>
  <si>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</si>
  <si>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</si>
  <si>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</si>
  <si>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</si>
  <si>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</si>
  <si>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</si>
  <si>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</si>
  <si>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</si>
  <si>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</si>
  <si>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</si>
  <si>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</si>
  <si>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</si>
  <si>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</si>
  <si>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</si>
  <si>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</si>
  <si>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</si>
  <si>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</si>
  <si>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</si>
  <si>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</si>
  <si>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</si>
  <si>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</si>
  <si>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</si>
  <si>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</si>
  <si>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</si>
  <si>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</si>
  <si>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</si>
  <si>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</si>
  <si>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</si>
  <si>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</si>
  <si>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</si>
  <si>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</si>
  <si>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</si>
  <si>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</si>
  <si>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</si>
  <si>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</si>
  <si>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</si>
  <si>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</si>
  <si>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</si>
  <si>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</si>
  <si>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</si>
  <si>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</si>
  <si>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</si>
  <si>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</si>
  <si>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</si>
  <si>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</si>
  <si>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</si>
  <si>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</si>
  <si>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</si>
  <si>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</si>
  <si>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</si>
  <si>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</si>
  <si>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</si>
  <si>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</si>
  <si>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</si>
  <si>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</si>
  <si>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</si>
  <si>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</si>
  <si>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</si>
  <si>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</si>
  <si>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</si>
  <si>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</si>
  <si>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</si>
  <si>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</si>
  <si>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</si>
  <si>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</si>
  <si>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</si>
  <si>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</si>
  <si>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</si>
  <si>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</si>
  <si>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</si>
  <si>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</si>
  <si>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</si>
  <si>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</si>
  <si>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</si>
  <si>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</si>
  <si>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</si>
  <si>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</si>
  <si>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</si>
  <si>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</si>
  <si>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</si>
  <si>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</si>
  <si>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</si>
  <si>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</si>
  <si>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</si>
  <si>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</si>
  <si>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</si>
  <si>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</si>
  <si>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</si>
  <si>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</si>
  <si>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</si>
  <si>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</si>
  <si>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</si>
  <si>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</si>
  <si>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</si>
  <si>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</si>
  <si>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</si>
  <si>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</si>
  <si>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</si>
  <si>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</si>
  <si>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</si>
  <si>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</si>
  <si>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</si>
  <si>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</si>
  <si>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</si>
  <si>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</si>
  <si>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</si>
  <si>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</si>
  <si>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</si>
  <si>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</si>
  <si>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</si>
  <si>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</si>
  <si>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</si>
  <si>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</si>
  <si>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</si>
  <si>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</si>
  <si>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</si>
  <si>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</si>
  <si>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</si>
  <si>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</si>
  <si>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</si>
  <si>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</si>
  <si>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</si>
  <si>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</si>
  <si>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</si>
  <si>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</si>
  <si>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</si>
  <si>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</si>
  <si>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</si>
  <si>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</si>
  <si>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</si>
  <si>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</si>
  <si>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</si>
  <si>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</si>
  <si>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</si>
  <si>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</si>
  <si>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</si>
  <si>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</si>
  <si>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</si>
  <si>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</si>
  <si>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</si>
  <si>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</si>
  <si>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</si>
  <si>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</si>
  <si>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</si>
  <si>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</si>
  <si>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</si>
  <si>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</si>
  <si>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</si>
  <si>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</si>
  <si>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</si>
  <si>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</si>
  <si>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</si>
  <si>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</si>
  <si>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</si>
  <si>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</si>
  <si>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</si>
  <si>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</si>
  <si>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</si>
  <si>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</si>
  <si>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</si>
  <si>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</si>
  <si>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</si>
  <si>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</si>
  <si>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</si>
  <si>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</si>
  <si>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</si>
  <si>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</si>
  <si>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</si>
  <si>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</si>
  <si>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</si>
  <si>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</si>
  <si>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</si>
  <si>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</si>
  <si>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</si>
  <si>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</si>
  <si>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</si>
  <si>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</si>
  <si>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</si>
  <si>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</si>
  <si>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</si>
  <si>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</si>
  <si>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</si>
  <si>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</si>
  <si>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</si>
  <si>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</si>
  <si>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</si>
  <si>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</si>
  <si>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</si>
  <si>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</si>
  <si>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</si>
  <si>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</si>
  <si>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</si>
  <si>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</si>
  <si>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</si>
  <si>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</si>
  <si>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</si>
  <si>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</si>
  <si>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Private</t>
  </si>
  <si>
    <t>State-owned enterprises &amp; public corporations</t>
  </si>
  <si>
    <t>Unilateral disclosure from local government</t>
  </si>
  <si>
    <t>Unilateral disclosure from Social Insurance General Office</t>
  </si>
  <si>
    <t>Unilateral disclosure from Ministry of Labour and Social Protection</t>
  </si>
  <si>
    <t>Unilateral disclosure from Mineral Resources and Petroleum Authority</t>
  </si>
  <si>
    <t>Unilateral disclosure from Customs General Administration</t>
  </si>
  <si>
    <t xml:space="preserve">Unilateral disclosure from General Department of Taxation  </t>
  </si>
  <si>
    <t>Unilateral disclosure from Other institutions</t>
  </si>
  <si>
    <t>&lt;Select unit&gt;</t>
  </si>
  <si>
    <t>Section 4 of the 2020 EITI Report</t>
  </si>
  <si>
    <t>Section 3 of the 2020 EITI Report</t>
  </si>
  <si>
    <t>Page 128 of the 2020 EITI Report</t>
  </si>
  <si>
    <t>4 107 478 Barrels = 653037.934 Sm3</t>
  </si>
  <si>
    <t>Sm3</t>
  </si>
  <si>
    <t>4 105 885 Barrels= 652784.667 Sm3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</si>
</sst>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00_);_(* \(#,##0.00\);_(* &quot;-&quot;??_);_(@_)"/>
    <numFmt numFmtId="165" formatCode="_ * #,##0.00_ ;_ * \-#,##0.00_ ;_ * &quot;-&quot;??_ ;_ @_ "/>
    <numFmt numFmtId="166" formatCode="yyyy\-mm\-dd"/>
    <numFmt numFmtId="167" formatCode="0.0\ %"/>
    <numFmt numFmtId="168" formatCode="_ * #,##0_ ;_ * \-#,##0_ ;_ * &quot;-&quot;??_ ;_ @_ "/>
    <numFmt numFmtId="169" formatCode="_(* #,##0_);_(* \(#,##0\);_(* &quot;-&quot;??_);_(@_)"/>
  </numFmts>
  <fonts count="75" x14ac:knownFonts="1">
    <font>
      <sz val="10.5"/>
      <color theme="1"/>
      <name val="Calibri"/>
      <family val="2"/>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9"/>
      <color rgb="FFFF0000"/>
      <name val="Arial"/>
      <family val="2"/>
    </font>
    <font>
      <sz val="8"/>
      <name val="Calibri"/>
      <family val="2"/>
    </font>
    <font>
      <sz val="11"/>
      <color theme="0"/>
      <name val="Franklin Gothic Book"/>
      <family val="2"/>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hair">
        <color auto="1"/>
      </left>
      <right style="hair">
        <color auto="1"/>
      </right>
      <top style="hair">
        <color auto="1"/>
      </top>
      <bottom style="hair">
        <color auto="1"/>
      </bottom>
      <diagonal/>
    </border>
    <border>
      <left/>
      <right/>
      <top/>
      <bottom style="thin">
        <color rgb="FF188FBB"/>
      </bottom>
      <diagonal/>
    </border>
  </borders>
  <cellStyleXfs count="10">
    <xf numFmtId="0" fontId="0" fillId="0" borderId="0"/>
    <xf numFmtId="165"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cellStyleXfs>
  <cellXfs count="335">
    <xf numFmtId="0" fontId="0" fillId="0" borderId="0" xfId="0"/>
    <xf numFmtId="0" fontId="6" fillId="0" borderId="0" xfId="0" applyFont="1"/>
    <xf numFmtId="0" fontId="0" fillId="0" borderId="7" xfId="0" applyBorder="1"/>
    <xf numFmtId="0" fontId="0" fillId="0" borderId="8" xfId="0" applyBorder="1"/>
    <xf numFmtId="49" fontId="10" fillId="0" borderId="0" xfId="0" applyNumberFormat="1" applyFont="1" applyAlignment="1">
      <alignment horizontal="left"/>
    </xf>
    <xf numFmtId="49" fontId="0" fillId="0" borderId="0" xfId="0" applyNumberFormat="1"/>
    <xf numFmtId="0" fontId="12" fillId="0" borderId="0" xfId="0" quotePrefix="1" applyFont="1"/>
    <xf numFmtId="0" fontId="13" fillId="0" borderId="0" xfId="3" applyFont="1" applyAlignment="1">
      <alignment horizontal="left" vertical="center"/>
    </xf>
    <xf numFmtId="0" fontId="15" fillId="0" borderId="0" xfId="3" applyFont="1" applyAlignment="1">
      <alignment vertical="center"/>
    </xf>
    <xf numFmtId="0" fontId="18" fillId="0" borderId="0" xfId="3" applyFont="1" applyAlignment="1">
      <alignment horizontal="left" vertical="center"/>
    </xf>
    <xf numFmtId="0" fontId="14" fillId="0" borderId="0" xfId="3" applyFont="1" applyAlignment="1">
      <alignment vertical="center"/>
    </xf>
    <xf numFmtId="0" fontId="17" fillId="0" borderId="0" xfId="3" applyFont="1" applyAlignment="1">
      <alignment vertical="center"/>
    </xf>
    <xf numFmtId="0" fontId="22" fillId="0" borderId="0" xfId="0" applyFont="1"/>
    <xf numFmtId="0" fontId="19" fillId="0" borderId="0" xfId="3" applyFont="1" applyAlignment="1">
      <alignment horizontal="left" vertical="center"/>
    </xf>
    <xf numFmtId="0" fontId="17" fillId="0" borderId="4" xfId="3" applyFont="1" applyBorder="1" applyAlignment="1">
      <alignment vertical="center"/>
    </xf>
    <xf numFmtId="0" fontId="24" fillId="0" borderId="0" xfId="0" applyFont="1"/>
    <xf numFmtId="0" fontId="16" fillId="0" borderId="0" xfId="3" applyFont="1" applyAlignment="1">
      <alignment vertical="center"/>
    </xf>
    <xf numFmtId="0" fontId="32" fillId="0" borderId="0" xfId="3" applyFont="1" applyAlignment="1">
      <alignment horizontal="left" vertical="center"/>
    </xf>
    <xf numFmtId="0" fontId="3" fillId="0" borderId="0" xfId="0" applyFont="1"/>
    <xf numFmtId="0" fontId="32" fillId="5" borderId="0" xfId="3" applyFont="1" applyFill="1" applyAlignment="1">
      <alignment horizontal="left" vertical="center"/>
    </xf>
    <xf numFmtId="0" fontId="24" fillId="5" borderId="0" xfId="3" applyFont="1" applyFill="1" applyAlignment="1">
      <alignment vertical="center"/>
    </xf>
    <xf numFmtId="0" fontId="38" fillId="5" borderId="0" xfId="2" applyFont="1" applyFill="1" applyBorder="1" applyAlignment="1"/>
    <xf numFmtId="0" fontId="29" fillId="4" borderId="34" xfId="3" applyFont="1" applyFill="1" applyBorder="1" applyAlignment="1">
      <alignment horizontal="left" vertical="center"/>
    </xf>
    <xf numFmtId="0" fontId="29" fillId="0" borderId="34" xfId="3" applyFont="1" applyBorder="1" applyAlignment="1">
      <alignment horizontal="left" vertical="center"/>
    </xf>
    <xf numFmtId="0" fontId="39" fillId="5" borderId="0" xfId="3" applyFont="1" applyFill="1" applyAlignment="1">
      <alignment horizontal="left" vertical="center"/>
    </xf>
    <xf numFmtId="0" fontId="24"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39" xfId="3" applyFont="1" applyBorder="1" applyAlignment="1">
      <alignment horizontal="left" vertical="center"/>
    </xf>
    <xf numFmtId="0" fontId="42" fillId="0" borderId="39" xfId="3" applyFont="1" applyBorder="1" applyAlignment="1">
      <alignment horizontal="left" vertical="center"/>
    </xf>
    <xf numFmtId="0" fontId="33" fillId="0" borderId="39"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4"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24"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4"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4" xfId="3" applyFont="1" applyFill="1" applyBorder="1" applyAlignment="1">
      <alignment horizontal="left" vertical="center"/>
    </xf>
    <xf numFmtId="0" fontId="38" fillId="6" borderId="0" xfId="4" applyFont="1" applyFill="1" applyBorder="1" applyAlignment="1"/>
    <xf numFmtId="0" fontId="40" fillId="6" borderId="23" xfId="3" applyFont="1" applyFill="1" applyBorder="1" applyAlignment="1">
      <alignment vertical="center" wrapText="1"/>
    </xf>
    <xf numFmtId="0" fontId="42" fillId="6" borderId="24" xfId="3" applyFont="1" applyFill="1" applyBorder="1" applyAlignment="1">
      <alignment vertical="center" wrapText="1"/>
    </xf>
    <xf numFmtId="0" fontId="43" fillId="6" borderId="25" xfId="3" applyFont="1" applyFill="1" applyBorder="1" applyAlignment="1">
      <alignment vertical="center" wrapText="1"/>
    </xf>
    <xf numFmtId="0" fontId="40" fillId="6" borderId="26" xfId="3" applyFont="1" applyFill="1" applyBorder="1" applyAlignment="1">
      <alignment vertical="center" wrapText="1"/>
    </xf>
    <xf numFmtId="0" fontId="42" fillId="6" borderId="1" xfId="3" applyFont="1" applyFill="1" applyBorder="1" applyAlignment="1">
      <alignment vertical="center" wrapText="1"/>
    </xf>
    <xf numFmtId="0" fontId="42" fillId="6" borderId="27" xfId="3" applyFont="1" applyFill="1" applyBorder="1" applyAlignment="1">
      <alignment vertical="center" wrapText="1"/>
    </xf>
    <xf numFmtId="0" fontId="42" fillId="6" borderId="30" xfId="3" applyFont="1" applyFill="1" applyBorder="1" applyAlignment="1">
      <alignment vertical="center" wrapText="1"/>
    </xf>
    <xf numFmtId="0" fontId="42" fillId="6" borderId="0" xfId="3" applyFont="1" applyFill="1" applyAlignment="1">
      <alignment vertical="center" wrapText="1"/>
    </xf>
    <xf numFmtId="0" fontId="42" fillId="6" borderId="31" xfId="3" applyFont="1" applyFill="1" applyBorder="1" applyAlignment="1">
      <alignment vertical="center" wrapText="1"/>
    </xf>
    <xf numFmtId="0" fontId="43" fillId="6" borderId="30" xfId="3" applyFont="1" applyFill="1" applyBorder="1" applyAlignment="1">
      <alignment vertical="center" wrapText="1"/>
    </xf>
    <xf numFmtId="0" fontId="43" fillId="6" borderId="28" xfId="3" applyFont="1" applyFill="1" applyBorder="1" applyAlignment="1">
      <alignment vertical="center" wrapText="1"/>
    </xf>
    <xf numFmtId="0" fontId="42" fillId="6" borderId="20" xfId="3" applyFont="1" applyFill="1" applyBorder="1" applyAlignment="1">
      <alignment vertical="center" wrapText="1"/>
    </xf>
    <xf numFmtId="0" fontId="42" fillId="6" borderId="29"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4"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46" fillId="4" borderId="2" xfId="3" applyFont="1" applyFill="1" applyBorder="1" applyAlignment="1">
      <alignment vertical="center"/>
    </xf>
    <xf numFmtId="0" fontId="46" fillId="4" borderId="35" xfId="3" applyFont="1" applyFill="1" applyBorder="1" applyAlignment="1">
      <alignment vertical="center"/>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42" fillId="0" borderId="38" xfId="3" applyFont="1" applyBorder="1" applyAlignment="1">
      <alignment horizontal="left" vertical="center"/>
    </xf>
    <xf numFmtId="0" fontId="42" fillId="4" borderId="20"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2"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166" fontId="33" fillId="7" borderId="5" xfId="3" applyNumberFormat="1" applyFont="1" applyFill="1" applyBorder="1" applyAlignment="1">
      <alignment vertical="center"/>
    </xf>
    <xf numFmtId="0" fontId="33" fillId="7" borderId="0" xfId="3" applyFont="1" applyFill="1" applyAlignment="1">
      <alignment vertical="center"/>
    </xf>
    <xf numFmtId="166" fontId="33" fillId="7" borderId="0" xfId="3" applyNumberFormat="1" applyFont="1" applyFill="1" applyAlignment="1">
      <alignment vertical="center"/>
    </xf>
    <xf numFmtId="0" fontId="54" fillId="7" borderId="20" xfId="3" applyFont="1" applyFill="1" applyBorder="1" applyAlignment="1">
      <alignment vertical="center"/>
    </xf>
    <xf numFmtId="0" fontId="33" fillId="7" borderId="35" xfId="3" applyFont="1" applyFill="1" applyBorder="1" applyAlignment="1">
      <alignment vertical="center" wrapText="1"/>
    </xf>
    <xf numFmtId="0" fontId="33" fillId="7" borderId="1" xfId="3" applyFont="1" applyFill="1" applyBorder="1" applyAlignment="1">
      <alignment vertical="center"/>
    </xf>
    <xf numFmtId="0" fontId="16" fillId="6"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4" fillId="0" borderId="0" xfId="3" applyFont="1" applyAlignment="1">
      <alignment horizontal="left" vertical="center"/>
    </xf>
    <xf numFmtId="0" fontId="27" fillId="0" borderId="23" xfId="2" applyFont="1" applyFill="1" applyBorder="1" applyAlignment="1">
      <alignment horizontal="left" vertical="center" wrapText="1"/>
    </xf>
    <xf numFmtId="0" fontId="33" fillId="0" borderId="23" xfId="3" applyFont="1" applyBorder="1" applyAlignment="1">
      <alignment vertical="center" wrapText="1"/>
    </xf>
    <xf numFmtId="0" fontId="33" fillId="0" borderId="24" xfId="3" applyFont="1" applyBorder="1" applyAlignment="1">
      <alignment horizontal="left" vertical="center" indent="1"/>
    </xf>
    <xf numFmtId="0" fontId="33" fillId="0" borderId="24" xfId="3" applyFont="1" applyBorder="1" applyAlignment="1">
      <alignment vertical="center" wrapText="1"/>
    </xf>
    <xf numFmtId="0" fontId="33" fillId="0" borderId="24" xfId="3" applyFont="1" applyBorder="1" applyAlignment="1">
      <alignment horizontal="left" vertical="center" indent="3"/>
    </xf>
    <xf numFmtId="0" fontId="33" fillId="0" borderId="25" xfId="3" applyFont="1" applyBorder="1" applyAlignment="1">
      <alignment horizontal="left" vertical="center" indent="3"/>
    </xf>
    <xf numFmtId="0" fontId="33" fillId="0" borderId="0" xfId="3" applyFont="1" applyAlignment="1">
      <alignment horizontal="left" vertical="center" indent="5"/>
    </xf>
    <xf numFmtId="0" fontId="33" fillId="0" borderId="30" xfId="3" applyFont="1" applyBorder="1" applyAlignment="1">
      <alignment horizontal="left" vertical="center" indent="5"/>
    </xf>
    <xf numFmtId="0" fontId="33" fillId="0" borderId="30" xfId="3" applyFont="1" applyBorder="1" applyAlignment="1">
      <alignment horizontal="left" vertical="center" indent="1"/>
    </xf>
    <xf numFmtId="0" fontId="33" fillId="0" borderId="37" xfId="3" applyFont="1" applyBorder="1" applyAlignment="1">
      <alignment horizontal="left" vertical="center"/>
    </xf>
    <xf numFmtId="0" fontId="36" fillId="0" borderId="23" xfId="3" applyFont="1" applyBorder="1" applyAlignment="1">
      <alignment vertical="center"/>
    </xf>
    <xf numFmtId="0" fontId="33" fillId="0" borderId="25" xfId="3" applyFont="1" applyBorder="1" applyAlignment="1">
      <alignment horizontal="left" vertical="center" indent="1"/>
    </xf>
    <xf numFmtId="0" fontId="33" fillId="0" borderId="24" xfId="3" applyFont="1" applyBorder="1" applyAlignment="1">
      <alignment horizontal="left" vertical="center" wrapText="1" indent="1"/>
    </xf>
    <xf numFmtId="0" fontId="33" fillId="0" borderId="24" xfId="3" applyFont="1" applyBorder="1" applyAlignment="1">
      <alignment horizontal="left" vertical="center" wrapText="1" indent="3"/>
    </xf>
    <xf numFmtId="0" fontId="33" fillId="0" borderId="25" xfId="3" applyFont="1" applyBorder="1" applyAlignment="1">
      <alignment horizontal="left" vertical="center" wrapText="1" indent="3"/>
    </xf>
    <xf numFmtId="0" fontId="33" fillId="0" borderId="25" xfId="3" applyFont="1" applyBorder="1" applyAlignment="1">
      <alignment horizontal="left" vertical="center" wrapText="1" indent="1"/>
    </xf>
    <xf numFmtId="0" fontId="24" fillId="0" borderId="23" xfId="3" applyFont="1" applyBorder="1" applyAlignment="1">
      <alignment vertical="center"/>
    </xf>
    <xf numFmtId="0" fontId="35" fillId="0" borderId="24" xfId="2" applyFont="1" applyFill="1" applyBorder="1" applyAlignment="1">
      <alignment horizontal="left" vertical="center" wrapText="1" indent="1"/>
    </xf>
    <xf numFmtId="0" fontId="35" fillId="0" borderId="25" xfId="2" applyFont="1" applyFill="1" applyBorder="1" applyAlignment="1">
      <alignment horizontal="left" vertical="center" wrapText="1" indent="1"/>
    </xf>
    <xf numFmtId="167" fontId="33" fillId="0" borderId="25" xfId="6" applyNumberFormat="1" applyFont="1" applyFill="1" applyBorder="1" applyAlignment="1">
      <alignment vertical="center" wrapText="1"/>
    </xf>
    <xf numFmtId="0" fontId="33" fillId="0" borderId="25" xfId="3" applyFont="1" applyBorder="1" applyAlignment="1">
      <alignment vertical="center" wrapText="1"/>
    </xf>
    <xf numFmtId="0" fontId="35" fillId="0" borderId="24" xfId="2" applyFont="1" applyFill="1" applyBorder="1" applyAlignment="1">
      <alignment horizontal="left" vertical="center" wrapText="1" indent="3"/>
    </xf>
    <xf numFmtId="0" fontId="35" fillId="0" borderId="25" xfId="2" applyFont="1" applyFill="1" applyBorder="1" applyAlignment="1">
      <alignment horizontal="left" vertical="center" wrapText="1" indent="3"/>
    </xf>
    <xf numFmtId="0" fontId="33" fillId="5" borderId="23" xfId="3" applyFont="1" applyFill="1" applyBorder="1" applyAlignment="1">
      <alignment vertical="center" wrapText="1"/>
    </xf>
    <xf numFmtId="0" fontId="24" fillId="5" borderId="23" xfId="3" applyFont="1" applyFill="1" applyBorder="1" applyAlignment="1">
      <alignment vertical="center"/>
    </xf>
    <xf numFmtId="0" fontId="35" fillId="0" borderId="24" xfId="2" applyFont="1" applyFill="1" applyBorder="1" applyAlignment="1">
      <alignment horizontal="left" vertical="center" wrapText="1"/>
    </xf>
    <xf numFmtId="0" fontId="33" fillId="0" borderId="0" xfId="3" applyFont="1" applyAlignment="1">
      <alignment vertical="center" wrapText="1"/>
    </xf>
    <xf numFmtId="0" fontId="24" fillId="0" borderId="2" xfId="3" applyFont="1" applyBorder="1" applyAlignment="1">
      <alignment vertical="center"/>
    </xf>
    <xf numFmtId="0" fontId="33" fillId="0" borderId="2" xfId="3" applyFont="1" applyBorder="1" applyAlignment="1">
      <alignment vertical="center" wrapText="1"/>
    </xf>
    <xf numFmtId="0" fontId="33" fillId="7" borderId="24" xfId="3" applyFont="1" applyFill="1" applyBorder="1" applyAlignment="1">
      <alignment vertical="center" wrapText="1"/>
    </xf>
    <xf numFmtId="0" fontId="33" fillId="7" borderId="25" xfId="3" applyFont="1" applyFill="1" applyBorder="1" applyAlignment="1">
      <alignment vertical="center" wrapText="1"/>
    </xf>
    <xf numFmtId="0" fontId="35" fillId="7" borderId="25" xfId="4" applyFont="1" applyFill="1" applyBorder="1" applyAlignment="1">
      <alignment vertical="center"/>
    </xf>
    <xf numFmtId="0" fontId="33" fillId="7" borderId="24" xfId="3" applyFont="1" applyFill="1" applyBorder="1" applyAlignment="1">
      <alignment horizontal="left" vertical="center" wrapText="1" indent="3"/>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5"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42" fillId="6" borderId="20" xfId="3" applyFont="1" applyFill="1" applyBorder="1" applyAlignment="1">
      <alignment vertical="center"/>
    </xf>
    <xf numFmtId="0" fontId="26" fillId="6" borderId="0" xfId="0" applyFont="1" applyFill="1" applyAlignment="1">
      <alignment vertical="center"/>
    </xf>
    <xf numFmtId="0" fontId="42" fillId="0" borderId="0" xfId="0" applyFont="1"/>
    <xf numFmtId="0" fontId="55" fillId="0" borderId="32" xfId="0" applyFont="1" applyBorder="1"/>
    <xf numFmtId="0" fontId="55" fillId="0" borderId="16" xfId="0" applyFont="1" applyBorder="1"/>
    <xf numFmtId="165" fontId="55" fillId="0" borderId="33" xfId="1" applyFont="1" applyBorder="1"/>
    <xf numFmtId="0" fontId="59" fillId="0" borderId="0" xfId="5" applyFont="1"/>
    <xf numFmtId="0" fontId="55" fillId="3" borderId="2" xfId="0" applyFont="1" applyFill="1" applyBorder="1" applyAlignment="1">
      <alignment vertical="center"/>
    </xf>
    <xf numFmtId="0" fontId="59" fillId="0" borderId="0" xfId="5" applyNumberFormat="1"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5" fontId="42" fillId="6" borderId="0" xfId="1" applyFont="1" applyFill="1" applyBorder="1" applyAlignment="1">
      <alignment horizontal="left" vertical="center"/>
    </xf>
    <xf numFmtId="0" fontId="43" fillId="0" borderId="0" xfId="3" applyFont="1" applyAlignment="1">
      <alignment horizontal="left" vertical="center"/>
    </xf>
    <xf numFmtId="0" fontId="55" fillId="6"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5" fillId="0" borderId="14" xfId="0" applyFont="1" applyBorder="1"/>
    <xf numFmtId="0" fontId="5" fillId="0" borderId="15" xfId="0" applyFont="1" applyBorder="1"/>
    <xf numFmtId="0" fontId="35" fillId="0" borderId="25" xfId="2" applyFont="1" applyFill="1" applyBorder="1" applyAlignment="1">
      <alignment horizontal="left" vertical="center" wrapText="1" indent="2"/>
    </xf>
    <xf numFmtId="0" fontId="35" fillId="0" borderId="23" xfId="2" applyFont="1" applyFill="1" applyBorder="1" applyAlignment="1">
      <alignment horizontal="left" vertical="center" wrapText="1" indent="2"/>
    </xf>
    <xf numFmtId="0" fontId="33" fillId="7" borderId="25"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6" xfId="2" applyFont="1" applyFill="1" applyBorder="1" applyAlignment="1" applyProtection="1">
      <alignment vertical="center"/>
      <protection locked="0"/>
    </xf>
    <xf numFmtId="0" fontId="16"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2" fillId="0" borderId="0" xfId="3" applyFont="1" applyAlignment="1">
      <alignment horizontal="left" vertical="center"/>
    </xf>
    <xf numFmtId="0" fontId="70" fillId="0" borderId="24" xfId="2" applyFont="1" applyFill="1" applyBorder="1" applyAlignment="1">
      <alignment horizontal="left" vertical="center" wrapText="1"/>
    </xf>
    <xf numFmtId="0" fontId="29" fillId="4" borderId="34" xfId="3" applyFont="1" applyFill="1" applyBorder="1" applyAlignment="1">
      <alignment horizontal="left" vertical="center" wrapText="1"/>
    </xf>
    <xf numFmtId="0" fontId="24" fillId="0" borderId="41" xfId="3" applyFont="1" applyBorder="1" applyAlignment="1">
      <alignment vertical="center"/>
    </xf>
    <xf numFmtId="2" fontId="33" fillId="0" borderId="25" xfId="3" applyNumberFormat="1" applyFont="1" applyBorder="1" applyAlignment="1">
      <alignment vertical="center"/>
    </xf>
    <xf numFmtId="0" fontId="71" fillId="0" borderId="32" xfId="0" applyFont="1" applyBorder="1"/>
    <xf numFmtId="0" fontId="55" fillId="0" borderId="0" xfId="0" applyFont="1"/>
    <xf numFmtId="165" fontId="55" fillId="0" borderId="0" xfId="1" applyFont="1" applyBorder="1"/>
    <xf numFmtId="0" fontId="34" fillId="0" borderId="0" xfId="3" applyFont="1" applyAlignment="1">
      <alignment horizontal="left" vertical="center" wrapText="1"/>
    </xf>
    <xf numFmtId="0" fontId="27" fillId="6" borderId="42" xfId="2" applyFont="1" applyFill="1" applyBorder="1" applyAlignment="1">
      <alignment horizontal="center" vertical="center"/>
    </xf>
    <xf numFmtId="0" fontId="27" fillId="6" borderId="21" xfId="2" applyFont="1" applyFill="1" applyBorder="1" applyAlignment="1">
      <alignment horizontal="center" vertical="center"/>
    </xf>
    <xf numFmtId="0" fontId="27" fillId="6" borderId="40" xfId="2" applyFont="1" applyFill="1" applyBorder="1" applyAlignment="1">
      <alignment horizontal="center" vertical="center"/>
    </xf>
    <xf numFmtId="0" fontId="27" fillId="6" borderId="0" xfId="2" applyFont="1" applyFill="1" applyBorder="1" applyAlignment="1">
      <alignment horizontal="center" vertical="center"/>
    </xf>
    <xf numFmtId="0" fontId="33" fillId="0" borderId="2" xfId="3" applyFont="1" applyBorder="1" applyAlignment="1" applyProtection="1">
      <alignment vertical="center"/>
      <protection locked="0"/>
    </xf>
    <xf numFmtId="0" fontId="7" fillId="7" borderId="20" xfId="2" applyFill="1" applyBorder="1" applyAlignment="1">
      <alignment vertical="center"/>
    </xf>
    <xf numFmtId="0" fontId="7" fillId="7" borderId="2" xfId="2" applyFill="1" applyBorder="1" applyAlignment="1">
      <alignment vertical="center" wrapText="1"/>
    </xf>
    <xf numFmtId="165" fontId="33" fillId="7" borderId="0" xfId="1" applyFont="1" applyFill="1" applyBorder="1" applyAlignment="1">
      <alignment vertical="center"/>
    </xf>
    <xf numFmtId="0" fontId="7" fillId="7" borderId="5" xfId="2" applyFill="1" applyBorder="1" applyAlignment="1">
      <alignment vertical="center"/>
    </xf>
    <xf numFmtId="0" fontId="35" fillId="0" borderId="4" xfId="3" applyFont="1" applyBorder="1" applyAlignment="1" applyProtection="1">
      <alignment horizontal="left" vertical="center" indent="2"/>
      <protection locked="0"/>
    </xf>
    <xf numFmtId="0" fontId="35" fillId="0" borderId="0" xfId="3" applyFont="1" applyAlignment="1">
      <alignment horizontal="left" vertical="center" indent="1"/>
    </xf>
    <xf numFmtId="0" fontId="7" fillId="7" borderId="24" xfId="2" applyFill="1" applyBorder="1" applyAlignment="1">
      <alignment vertical="center" wrapText="1"/>
    </xf>
    <xf numFmtId="0" fontId="2" fillId="4" borderId="24" xfId="3" applyFont="1" applyFill="1" applyBorder="1" applyAlignment="1">
      <alignment horizontal="left" vertical="center" wrapText="1"/>
    </xf>
    <xf numFmtId="0" fontId="2" fillId="4" borderId="25" xfId="3" applyFont="1" applyFill="1" applyBorder="1" applyAlignment="1">
      <alignment horizontal="left" vertical="center" wrapText="1"/>
    </xf>
    <xf numFmtId="0" fontId="7" fillId="7" borderId="25" xfId="2" applyFill="1" applyBorder="1" applyAlignment="1">
      <alignment vertical="center" wrapText="1"/>
    </xf>
    <xf numFmtId="3" fontId="33" fillId="7" borderId="24" xfId="3" applyNumberFormat="1" applyFont="1" applyFill="1" applyBorder="1" applyAlignment="1">
      <alignment vertical="center" wrapText="1"/>
    </xf>
    <xf numFmtId="3" fontId="33" fillId="7" borderId="25" xfId="3" applyNumberFormat="1" applyFont="1" applyFill="1" applyBorder="1" applyAlignment="1">
      <alignment vertical="center" wrapText="1"/>
    </xf>
    <xf numFmtId="0" fontId="2" fillId="0" borderId="0" xfId="0" applyFont="1"/>
    <xf numFmtId="165" fontId="2" fillId="0" borderId="0" xfId="1" applyFont="1" applyAlignment="1">
      <alignment horizontal="right"/>
    </xf>
    <xf numFmtId="0" fontId="42" fillId="8" borderId="20" xfId="3" applyFont="1" applyFill="1" applyBorder="1" applyAlignment="1">
      <alignment vertical="center"/>
    </xf>
    <xf numFmtId="164" fontId="72" fillId="0" borderId="0" xfId="8" applyFont="1" applyFill="1" applyBorder="1" applyAlignment="1">
      <alignment horizontal="left" vertical="center"/>
    </xf>
    <xf numFmtId="0" fontId="7" fillId="8" borderId="29" xfId="2" applyNumberFormat="1" applyFill="1" applyBorder="1" applyAlignment="1">
      <alignment vertical="center"/>
    </xf>
    <xf numFmtId="165" fontId="33" fillId="7" borderId="24" xfId="1" applyFont="1" applyFill="1" applyBorder="1" applyAlignment="1">
      <alignment vertical="center" wrapText="1"/>
    </xf>
    <xf numFmtId="168" fontId="33" fillId="7" borderId="25" xfId="1" applyNumberFormat="1" applyFont="1" applyFill="1" applyBorder="1" applyAlignment="1">
      <alignment vertical="center" wrapText="1"/>
    </xf>
    <xf numFmtId="0" fontId="35" fillId="0" borderId="5" xfId="3" applyFont="1" applyBorder="1" applyAlignment="1">
      <alignment vertical="center"/>
    </xf>
    <xf numFmtId="0" fontId="35" fillId="0" borderId="10" xfId="3" applyFont="1" applyBorder="1" applyAlignment="1">
      <alignment vertical="center"/>
    </xf>
    <xf numFmtId="0" fontId="35" fillId="0" borderId="9" xfId="3" applyFont="1" applyBorder="1" applyAlignment="1" applyProtection="1">
      <alignment horizontal="left" vertical="center" indent="4"/>
      <protection locked="0"/>
    </xf>
    <xf numFmtId="0" fontId="35" fillId="0" borderId="2" xfId="3" applyFont="1" applyBorder="1" applyAlignment="1">
      <alignment horizontal="left" vertical="center" indent="1"/>
    </xf>
    <xf numFmtId="0" fontId="42" fillId="0" borderId="24" xfId="2" applyFont="1" applyFill="1" applyBorder="1" applyAlignment="1">
      <alignment horizontal="left" vertical="center" wrapText="1" indent="1"/>
    </xf>
    <xf numFmtId="0" fontId="42" fillId="0" borderId="24" xfId="3" applyFont="1" applyBorder="1" applyAlignment="1">
      <alignment horizontal="left" vertical="center" indent="1"/>
    </xf>
    <xf numFmtId="0" fontId="42" fillId="0" borderId="24" xfId="3" applyFont="1" applyBorder="1" applyAlignment="1">
      <alignment horizontal="left" vertical="center" indent="3"/>
    </xf>
    <xf numFmtId="0" fontId="42" fillId="0" borderId="25" xfId="3" applyFont="1" applyBorder="1" applyAlignment="1">
      <alignment horizontal="left" vertical="center" indent="1"/>
    </xf>
    <xf numFmtId="0" fontId="42" fillId="0" borderId="24" xfId="2" applyFont="1" applyFill="1" applyBorder="1" applyAlignment="1">
      <alignment horizontal="left" vertical="center" wrapText="1" indent="3"/>
    </xf>
    <xf numFmtId="0" fontId="42" fillId="0" borderId="25" xfId="2" applyFont="1" applyFill="1" applyBorder="1" applyAlignment="1">
      <alignment horizontal="left" vertical="center" wrapText="1" indent="3"/>
    </xf>
    <xf numFmtId="0" fontId="74" fillId="0" borderId="0" xfId="0" applyFont="1"/>
    <xf numFmtId="0" fontId="2" fillId="4" borderId="24" xfId="3" applyFont="1" applyFill="1" applyBorder="1" applyAlignment="1">
      <alignment horizontal="left" vertical="center"/>
    </xf>
    <xf numFmtId="0" fontId="35" fillId="0" borderId="4" xfId="3" applyFont="1" applyBorder="1" applyAlignment="1" applyProtection="1">
      <alignment horizontal="left" vertical="center" indent="4"/>
      <protection locked="0"/>
    </xf>
    <xf numFmtId="0" fontId="35" fillId="0" borderId="4" xfId="3" applyFont="1" applyBorder="1" applyAlignment="1" applyProtection="1">
      <alignment horizontal="left" vertical="center" indent="6"/>
      <protection locked="0"/>
    </xf>
    <xf numFmtId="0" fontId="7" fillId="4" borderId="24" xfId="2" applyFill="1" applyBorder="1" applyAlignment="1">
      <alignment horizontal="left" vertical="center" wrapText="1"/>
    </xf>
    <xf numFmtId="3" fontId="33" fillId="7" borderId="45" xfId="3" applyNumberFormat="1" applyFont="1" applyFill="1" applyBorder="1" applyAlignment="1">
      <alignment vertical="center" wrapText="1"/>
    </xf>
    <xf numFmtId="4" fontId="33" fillId="7" borderId="45" xfId="3" applyNumberFormat="1" applyFont="1" applyFill="1" applyBorder="1" applyAlignment="1">
      <alignment vertical="center" wrapText="1"/>
    </xf>
    <xf numFmtId="0" fontId="33" fillId="7" borderId="45" xfId="3" applyFont="1" applyFill="1" applyBorder="1" applyAlignment="1">
      <alignment vertical="center" wrapText="1"/>
    </xf>
    <xf numFmtId="165" fontId="33" fillId="7" borderId="25" xfId="1" applyFont="1" applyFill="1" applyBorder="1" applyAlignment="1">
      <alignment vertical="center" wrapText="1"/>
    </xf>
    <xf numFmtId="165" fontId="33" fillId="7" borderId="45" xfId="1" applyFont="1" applyFill="1" applyBorder="1" applyAlignment="1">
      <alignment vertical="center" wrapText="1"/>
    </xf>
    <xf numFmtId="165" fontId="2" fillId="0" borderId="0" xfId="1" applyFont="1" applyFill="1" applyAlignment="1">
      <alignment horizontal="left" vertical="center"/>
    </xf>
    <xf numFmtId="168" fontId="42" fillId="0" borderId="0" xfId="3" applyNumberFormat="1" applyFont="1" applyAlignment="1">
      <alignment horizontal="left" vertical="center"/>
    </xf>
    <xf numFmtId="168" fontId="9" fillId="0" borderId="0" xfId="4" applyNumberFormat="1" applyFill="1" applyAlignment="1">
      <alignment horizontal="left" vertical="center"/>
    </xf>
    <xf numFmtId="168" fontId="42" fillId="0" borderId="0" xfId="8" applyNumberFormat="1" applyFont="1" applyFill="1" applyAlignment="1">
      <alignment horizontal="left" vertical="center"/>
    </xf>
    <xf numFmtId="0" fontId="9" fillId="0" borderId="0" xfId="4"/>
    <xf numFmtId="164" fontId="42" fillId="0" borderId="0" xfId="8" applyFont="1" applyFill="1" applyAlignment="1">
      <alignment horizontal="left" vertical="center"/>
    </xf>
    <xf numFmtId="0" fontId="2" fillId="0" borderId="0" xfId="7" applyFont="1" applyAlignment="1">
      <alignment horizontal="right"/>
    </xf>
    <xf numFmtId="0" fontId="2" fillId="0" borderId="0" xfId="7" applyFont="1"/>
    <xf numFmtId="165" fontId="2" fillId="0" borderId="0" xfId="1" applyFont="1"/>
    <xf numFmtId="168" fontId="2" fillId="0" borderId="0" xfId="0" applyNumberFormat="1" applyFont="1"/>
    <xf numFmtId="43" fontId="2" fillId="0" borderId="0" xfId="0" applyNumberFormat="1" applyFont="1"/>
    <xf numFmtId="0" fontId="2" fillId="0" borderId="46" xfId="7" applyFont="1" applyBorder="1"/>
    <xf numFmtId="0" fontId="2" fillId="0" borderId="0" xfId="7" applyFont="1" applyAlignment="1">
      <alignment horizontal="left"/>
    </xf>
    <xf numFmtId="0" fontId="2" fillId="0" borderId="0" xfId="3" applyFont="1" applyAlignment="1">
      <alignment horizontal="right" vertical="center"/>
    </xf>
    <xf numFmtId="0" fontId="2" fillId="7" borderId="0" xfId="3" applyFont="1" applyFill="1" applyAlignment="1">
      <alignment horizontal="right" vertical="center"/>
    </xf>
    <xf numFmtId="0" fontId="2" fillId="6" borderId="0" xfId="3" applyFont="1" applyFill="1" applyAlignment="1">
      <alignment horizontal="left" vertical="center"/>
    </xf>
    <xf numFmtId="0" fontId="2" fillId="6" borderId="0" xfId="3" applyFont="1" applyFill="1" applyAlignment="1">
      <alignment vertical="center"/>
    </xf>
    <xf numFmtId="0" fontId="2" fillId="5" borderId="0" xfId="3" applyFont="1" applyFill="1" applyAlignment="1">
      <alignment horizontal="left" vertical="center"/>
    </xf>
    <xf numFmtId="0" fontId="2" fillId="0" borderId="2" xfId="3" applyFont="1" applyBorder="1" applyAlignment="1">
      <alignment horizontal="left" vertical="center"/>
    </xf>
    <xf numFmtId="0" fontId="2" fillId="2" borderId="16" xfId="3" applyFont="1" applyFill="1" applyBorder="1" applyAlignment="1">
      <alignment horizontal="left" vertical="center"/>
    </xf>
    <xf numFmtId="0" fontId="2" fillId="0" borderId="22" xfId="3" applyFont="1" applyBorder="1" applyAlignment="1">
      <alignment horizontal="left" vertical="center"/>
    </xf>
    <xf numFmtId="0" fontId="2" fillId="0" borderId="16" xfId="3" applyFont="1" applyBorder="1" applyAlignment="1">
      <alignment horizontal="left" vertical="center"/>
    </xf>
    <xf numFmtId="0" fontId="2" fillId="4" borderId="23" xfId="3" applyFont="1" applyFill="1" applyBorder="1" applyAlignment="1">
      <alignment horizontal="left" vertical="center"/>
    </xf>
    <xf numFmtId="0" fontId="2" fillId="0" borderId="31" xfId="3" applyFont="1" applyBorder="1" applyAlignment="1">
      <alignment horizontal="left" vertical="center"/>
    </xf>
    <xf numFmtId="0" fontId="2" fillId="0" borderId="24" xfId="3" applyFont="1" applyBorder="1" applyAlignment="1">
      <alignment horizontal="left" vertical="center"/>
    </xf>
    <xf numFmtId="0" fontId="2" fillId="0" borderId="37" xfId="3" applyFont="1" applyBorder="1" applyAlignment="1">
      <alignment horizontal="left" vertical="center"/>
    </xf>
    <xf numFmtId="0" fontId="2" fillId="4" borderId="25" xfId="3" applyFont="1" applyFill="1" applyBorder="1" applyAlignment="1">
      <alignment horizontal="left" vertical="center"/>
    </xf>
    <xf numFmtId="0" fontId="2" fillId="0" borderId="23" xfId="3" applyFont="1" applyBorder="1" applyAlignment="1">
      <alignment vertical="center"/>
    </xf>
    <xf numFmtId="0" fontId="2" fillId="0" borderId="24" xfId="3" applyFont="1" applyBorder="1" applyAlignment="1">
      <alignment vertical="center"/>
    </xf>
    <xf numFmtId="0" fontId="2" fillId="0" borderId="1" xfId="3" applyFont="1" applyBorder="1" applyAlignment="1">
      <alignment horizontal="left" vertical="center"/>
    </xf>
    <xf numFmtId="0" fontId="2" fillId="0" borderId="20" xfId="3" applyFont="1" applyBorder="1" applyAlignment="1">
      <alignment horizontal="left" vertical="center"/>
    </xf>
    <xf numFmtId="0" fontId="2" fillId="4" borderId="0" xfId="3" applyFont="1" applyFill="1" applyAlignment="1">
      <alignment horizontal="left" vertical="center"/>
    </xf>
    <xf numFmtId="0" fontId="2" fillId="0" borderId="0" xfId="3" applyFont="1" applyAlignment="1">
      <alignment vertical="center"/>
    </xf>
    <xf numFmtId="165" fontId="2" fillId="0" borderId="0" xfId="0" applyNumberFormat="1" applyFont="1"/>
    <xf numFmtId="0" fontId="2" fillId="0" borderId="0" xfId="3" applyFont="1" applyAlignment="1">
      <alignment horizontal="left" vertical="center"/>
    </xf>
    <xf numFmtId="0" fontId="42" fillId="0" borderId="0" xfId="3" applyFont="1" applyAlignment="1">
      <alignment horizontal="left" vertical="center"/>
    </xf>
    <xf numFmtId="168" fontId="42" fillId="6" borderId="0" xfId="1" applyNumberFormat="1" applyFont="1" applyFill="1" applyAlignment="1">
      <alignment horizontal="left" vertical="center"/>
    </xf>
    <xf numFmtId="169" fontId="2" fillId="0" borderId="0" xfId="8" applyNumberFormat="1" applyFont="1"/>
    <xf numFmtId="169" fontId="2" fillId="0" borderId="0" xfId="8" applyNumberFormat="1" applyFont="1" applyAlignment="1">
      <alignment horizontal="right"/>
    </xf>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34" fillId="0" borderId="0" xfId="3" applyFont="1" applyAlignment="1">
      <alignment horizontal="left" vertical="center"/>
    </xf>
    <xf numFmtId="0" fontId="24" fillId="6" borderId="0" xfId="3" applyFont="1" applyFill="1" applyAlignment="1">
      <alignment horizontal="left" vertical="center"/>
    </xf>
    <xf numFmtId="0" fontId="60"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4" fillId="0" borderId="43" xfId="3" applyFont="1" applyBorder="1" applyAlignment="1">
      <alignment vertical="center"/>
    </xf>
    <xf numFmtId="0" fontId="24" fillId="0" borderId="44" xfId="3" applyFont="1" applyBorder="1" applyAlignment="1">
      <alignment vertical="center"/>
    </xf>
    <xf numFmtId="0" fontId="34" fillId="0" borderId="39" xfId="3" applyFont="1" applyBorder="1" applyAlignment="1">
      <alignment horizontal="left" vertical="center"/>
    </xf>
    <xf numFmtId="0" fontId="38" fillId="6" borderId="0" xfId="2" applyFont="1" applyFill="1" applyAlignment="1"/>
    <xf numFmtId="0" fontId="21" fillId="0" borderId="0" xfId="0" applyFont="1" applyAlignment="1">
      <alignment vertical="center"/>
    </xf>
    <xf numFmtId="0" fontId="20" fillId="0" borderId="0" xfId="2" applyFont="1" applyFill="1" applyBorder="1" applyAlignment="1">
      <alignment horizontal="center" vertical="center"/>
    </xf>
    <xf numFmtId="0" fontId="42" fillId="6" borderId="0" xfId="3" applyFont="1" applyFill="1" applyAlignment="1">
      <alignment vertical="center" wrapText="1"/>
    </xf>
    <xf numFmtId="0" fontId="27" fillId="6" borderId="42" xfId="2" applyFont="1" applyFill="1" applyBorder="1" applyAlignment="1">
      <alignment horizontal="center" vertical="center"/>
    </xf>
    <xf numFmtId="0" fontId="27" fillId="6" borderId="21" xfId="2" applyFont="1" applyFill="1" applyBorder="1" applyAlignment="1">
      <alignment horizontal="center" vertical="center"/>
    </xf>
    <xf numFmtId="0" fontId="27" fillId="6" borderId="40"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applyAlignment="1"/>
    <xf numFmtId="0" fontId="35" fillId="0" borderId="24" xfId="2" applyFont="1" applyFill="1" applyBorder="1" applyAlignment="1">
      <alignment horizontal="left" vertical="center" wrapText="1"/>
    </xf>
    <xf numFmtId="0" fontId="35" fillId="0" borderId="25" xfId="2" applyFont="1" applyFill="1" applyBorder="1" applyAlignment="1">
      <alignment horizontal="left" vertical="center" wrapText="1"/>
    </xf>
    <xf numFmtId="0" fontId="33" fillId="7" borderId="24" xfId="3" applyFont="1" applyFill="1" applyBorder="1" applyAlignment="1">
      <alignment horizontal="center" vertical="center" wrapText="1"/>
    </xf>
    <xf numFmtId="0" fontId="33" fillId="7" borderId="25" xfId="3" applyFont="1" applyFill="1" applyBorder="1" applyAlignment="1">
      <alignment horizontal="center" vertical="center" wrapText="1"/>
    </xf>
    <xf numFmtId="0" fontId="2" fillId="0" borderId="0" xfId="3" applyFont="1" applyAlignment="1">
      <alignment horizontal="left" vertical="center"/>
    </xf>
    <xf numFmtId="0" fontId="16"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5" fillId="7" borderId="0" xfId="3" applyFont="1" applyFill="1" applyAlignment="1">
      <alignment vertical="center"/>
    </xf>
    <xf numFmtId="0" fontId="56" fillId="9" borderId="1" xfId="3" applyFont="1" applyFill="1" applyBorder="1" applyAlignment="1">
      <alignment horizontal="left" vertical="center"/>
    </xf>
    <xf numFmtId="0" fontId="56" fillId="9" borderId="27" xfId="3" applyFont="1" applyFill="1" applyBorder="1" applyAlignment="1">
      <alignment horizontal="lef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60" fillId="6" borderId="0" xfId="0" applyFont="1" applyFill="1" applyAlignment="1">
      <alignment vertical="center" wrapText="1"/>
    </xf>
    <xf numFmtId="0" fontId="42" fillId="6" borderId="0" xfId="0" applyFont="1" applyFill="1" applyAlignment="1">
      <alignment horizontal="left" vertical="center" wrapText="1"/>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6" fillId="6" borderId="0" xfId="0" applyFont="1" applyFill="1" applyAlignment="1">
      <alignment vertical="center"/>
    </xf>
    <xf numFmtId="0" fontId="42" fillId="6" borderId="0" xfId="0" applyFont="1" applyFill="1" applyAlignment="1">
      <alignment horizontal="left" vertical="center" wrapText="1" indent="3"/>
    </xf>
    <xf numFmtId="0" fontId="42" fillId="6" borderId="0" xfId="0" applyFont="1" applyFill="1" applyAlignment="1">
      <alignment horizontal="left" vertical="center" wrapText="1" indent="2"/>
    </xf>
    <xf numFmtId="0" fontId="42" fillId="6" borderId="0" xfId="3" applyFont="1" applyFill="1" applyAlignment="1">
      <alignment horizontal="left" vertical="center" indent="1"/>
    </xf>
    <xf numFmtId="0" fontId="22" fillId="0" borderId="0" xfId="0" applyFont="1" applyAlignment="1"/>
    <xf numFmtId="0" fontId="55" fillId="6" borderId="0" xfId="0" applyFont="1" applyFill="1" applyAlignment="1">
      <alignment vertical="center"/>
    </xf>
    <xf numFmtId="0" fontId="23" fillId="6" borderId="0" xfId="0" applyFont="1" applyFill="1" applyAlignment="1">
      <alignment vertical="center" wrapText="1"/>
    </xf>
    <xf numFmtId="0" fontId="24" fillId="0" borderId="0" xfId="3" applyFont="1" applyAlignment="1">
      <alignment vertical="center"/>
    </xf>
    <xf numFmtId="0" fontId="24" fillId="0" borderId="41" xfId="3" applyFont="1" applyBorder="1" applyAlignment="1">
      <alignment vertical="center"/>
    </xf>
    <xf numFmtId="0" fontId="24" fillId="0" borderId="2" xfId="3" applyFont="1" applyBorder="1" applyAlignment="1">
      <alignment vertical="center"/>
    </xf>
  </cellXfs>
  <cellStyles count="10">
    <cellStyle name="Comma" xfId="1" builtinId="3"/>
    <cellStyle name="Comma 2" xfId="8" xr:uid="{00000000-0005-0000-0000-000001000000}"/>
    <cellStyle name="Explanatory Text" xfId="5" builtinId="53"/>
    <cellStyle name="Hyperlink" xfId="2" builtinId="8"/>
    <cellStyle name="Hyperlink 2" xfId="4" xr:uid="{00000000-0005-0000-0000-000004000000}"/>
    <cellStyle name="Normal" xfId="0" builtinId="0"/>
    <cellStyle name="Normal 2" xfId="3" xr:uid="{00000000-0005-0000-0000-000006000000}"/>
    <cellStyle name="Normal 3" xfId="7" xr:uid="{00000000-0005-0000-0000-000007000000}"/>
    <cellStyle name="Percent" xfId="6" builtinId="5"/>
    <cellStyle name="Percent 2" xfId="9" xr:uid="{00000000-0005-0000-0000-000009000000}"/>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9" formatCode="_(* #,##0_);_(* \(#,##0\);_(* &quot;-&quot;??_);_(@_)"/>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alignment horizontal="right" vertical="bottom" textRotation="0" wrapText="0" indent="0" justifyLastLine="0" shrinkToFit="0" readingOrder="0"/>
    </dxf>
    <dxf>
      <font>
        <strike val="0"/>
        <outline val="0"/>
        <shadow val="0"/>
        <vertAlign val="baseline"/>
        <sz val="11"/>
        <name val="Franklin Gothic Book"/>
        <scheme val="none"/>
      </font>
      <fill>
        <patternFill patternType="solid">
          <fgColor indexed="64"/>
          <bgColor rgb="FFD7D0ED"/>
        </patternFill>
      </fill>
      <alignment horizontal="left" vertical="bottom" textRotation="0" wrapText="0" indent="0" justifyLastLine="0" shrinkToFit="0" readingOrder="0"/>
      <border diagonalUp="0" diagonalDown="0" outline="0">
        <left style="thin">
          <color theme="0"/>
        </left>
        <right style="thin">
          <color theme="0"/>
        </right>
        <top style="thin">
          <color theme="0"/>
        </top>
        <bottom style="thin">
          <color theme="0"/>
        </bottom>
      </border>
    </dxf>
    <dxf>
      <border outline="0">
        <top style="medium">
          <color indexed="64"/>
        </top>
      </border>
    </dxf>
    <dxf>
      <font>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4" formatCode="_(* #,##0.00_);_(* \(#,##0.00\);_(* &quot;-&quot;??_);_(@_)"/>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1214" y="1006929"/>
          <a:ext cx="13180786" cy="4592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381000" y="0"/>
          <a:ext cx="1981200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2</xdr:colOff>
      <xdr:row>71</xdr:row>
      <xdr:rowOff>67477</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8:I88" totalsRowShown="0" headerRowDxfId="100" dataDxfId="99" tableBorderDxfId="98" headerRowCellStyle="Normal 2">
  <autoFilter ref="B28:I88" xr:uid="{00000000-0009-0000-0100-000009000000}"/>
  <tableColumns count="8">
    <tableColumn id="1" xr3:uid="{00000000-0010-0000-0000-000001000000}" name="Full company name" dataDxfId="97"/>
    <tableColumn id="7" xr3:uid="{00000000-0010-0000-0000-000007000000}" name="Company type" dataDxfId="96" dataCellStyle="Normal 2"/>
    <tableColumn id="2" xr3:uid="{00000000-0010-0000-0000-000002000000}" name="Company ID number" dataDxfId="95" dataCellStyle="Normal 2"/>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dataCellStyle="Comma"/>
    <tableColumn id="8" xr3:uid="{00000000-0010-0000-0000-000008000000}" name="Audited financial statement (or balance sheet, cash flows, profit/loss statement if unavailable)" dataDxfId="91" dataCellStyle="Comma"/>
    <tableColumn id="6" xr3:uid="{00000000-0010-0000-0000-000006000000}" name="Payments to Governments Report" dataDxfId="90" dataCellStyle="Comma">
      <calculatedColumnFormula>(SUMIFS(Table10[Revenue value],Table10[Company],Companies[[#This Row],[Full company name]],Table10[Reporting currency],"USD"))+IFERROR(SUMIFS(Table10[Revenue value],Table10[Company],Companies[[#This Row],[Full company name]],Table10[Reporting currency],"&lt;&gt;USD")/'Part 1 - About'!$E$45,0)</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3" totalsRowShown="0" headerRowDxfId="21">
  <autoFilter ref="N2:P73" xr:uid="{00000000-0009-0000-0100-000005000000}"/>
  <sortState xmlns:xlrd2="http://schemas.microsoft.com/office/spreadsheetml/2017/richdata2" ref="N3:P72">
    <sortCondition ref="N2:N72"/>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22" totalsRowShown="0" headerRowDxfId="89" dataDxfId="88" tableBorderDxfId="87" headerRowCellStyle="Normal 2">
  <autoFilter ref="B14:E22" xr:uid="{00000000-0009-0000-0100-00000B000000}"/>
  <tableColumns count="4">
    <tableColumn id="1" xr3:uid="{00000000-0010-0000-0100-000001000000}" name="Full name of agency" dataDxfId="86"/>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dataCellStyle="Normal 2">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91:J246" totalsRowShown="0" headerRowDxfId="82" dataDxfId="81" tableBorderDxfId="80" headerRowCellStyle="Normal 2" dataCellStyle="Comma">
  <autoFilter ref="B91:J246" xr:uid="{00000000-0009-0000-0100-00000E000000}"/>
  <tableColumns count="9">
    <tableColumn id="1" xr3:uid="{00000000-0010-0000-0200-000001000000}" name="Full project name" dataDxfId="79" dataCellStyle="Normal 3"/>
    <tableColumn id="2" xr3:uid="{00000000-0010-0000-0200-000002000000}" name="Legal agreement reference number(s): contract, licence, lease, concession, …" dataDxfId="78" dataCellStyle="Normal 3"/>
    <tableColumn id="3" xr3:uid="{00000000-0010-0000-0200-000003000000}" name="Affiliated companies, start with Operator" dataDxfId="77" dataCellStyle="Normal 3"/>
    <tableColumn id="5" xr3:uid="{00000000-0010-0000-0200-000005000000}" name="Commodities (one commodity/row)" dataDxfId="76" dataCellStyle="Normal 2"/>
    <tableColumn id="6" xr3:uid="{00000000-0010-0000-0200-000006000000}" name="Status" dataDxfId="75" dataCellStyle="Comma"/>
    <tableColumn id="7" xr3:uid="{00000000-0010-0000-0200-000007000000}" name="Production (volume)" dataDxfId="74" dataCellStyle="Comma"/>
    <tableColumn id="8" xr3:uid="{00000000-0010-0000-0200-000008000000}" name="Unit" dataDxfId="73" dataCellStyle="Comma"/>
    <tableColumn id="9" xr3:uid="{00000000-0010-0000-0200-000009000000}" name="Production (value)" dataDxfId="72" dataCellStyle="Comma"/>
    <tableColumn id="10" xr3:uid="{00000000-0010-0000-0200-00000A000000}" name="Currency" dataDxfId="71" dataCellStyle="Comma"/>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60" totalsRowShown="0" headerRowDxfId="70" dataDxfId="69">
  <autoFilter ref="B21:K60" xr:uid="{00000000-0009-0000-0100-000006000000}"/>
  <tableColumns count="10">
    <tableColumn id="8" xr3:uid="{00000000-0010-0000-03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3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3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3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dataCellStyle="Comma"/>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698" totalsRowShown="0" headerRowDxfId="58" dataDxfId="57">
  <autoFilter ref="B14:N698" xr:uid="{00000000-0009-0000-0100-00000A000000}"/>
  <tableColumns count="13">
    <tableColumn id="7" xr3:uid="{00000000-0010-0000-0400-000007000000}" name="Sector" dataDxfId="56">
      <calculatedColumnFormula>VLOOKUP(C15,Companies[],3,FALSE)</calculatedColumnFormula>
    </tableColumn>
    <tableColumn id="1" xr3:uid="{00000000-0010-0000-0400-000001000000}" name="Company" dataDxfId="55" dataCellStyle="Normal 3"/>
    <tableColumn id="3" xr3:uid="{00000000-0010-0000-0400-000003000000}" name="Government entity" dataDxfId="54" dataCellStyle="Normal 3"/>
    <tableColumn id="4" xr3:uid="{00000000-0010-0000-0400-000004000000}" name="Revenue stream name" dataDxfId="53" dataCellStyle="Normal 3"/>
    <tableColumn id="5" xr3:uid="{00000000-0010-0000-0400-000005000000}" name="Levied on project (Y/N)" dataDxfId="52" dataCellStyle="Normal 3"/>
    <tableColumn id="6" xr3:uid="{00000000-0010-0000-0400-000006000000}" name="Reported by project (Y/N)" dataDxfId="51" dataCellStyle="Normal 3"/>
    <tableColumn id="2" xr3:uid="{00000000-0010-0000-0400-000002000000}" name="Project name" dataDxfId="50" dataCellStyle="Normal 3"/>
    <tableColumn id="13" xr3:uid="{00000000-0010-0000-0400-00000D000000}" name="Reporting currency" dataDxfId="49" dataCellStyle="Normal 3"/>
    <tableColumn id="14" xr3:uid="{00000000-0010-0000-0400-00000E000000}" name="Revenue value" dataDxfId="48" dataCellStyle="Comma"/>
    <tableColumn id="18" xr3:uid="{00000000-0010-0000-0400-000012000000}" name="Payment made in-kind (Y/N)" dataDxfId="47" dataCellStyle="Normal 3"/>
    <tableColumn id="8" xr3:uid="{00000000-0010-0000-0400-000008000000}" name="In-kind volume (if applicable)" dataDxfId="46" dataCellStyle="Normal 3"/>
    <tableColumn id="9" xr3:uid="{00000000-0010-0000-0400-000009000000}" name="Unit (if applicable)" dataDxfId="45" dataCellStyle="Normal 3"/>
    <tableColumn id="10" xr3:uid="{00000000-0010-0000-0400-00000A000000}" name="Comments" dataDxfId="44" dataCellStyle="Normal 3"/>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eitimongolia.mn/p/33" TargetMode="External"/><Relationship Id="rId3" Type="http://schemas.openxmlformats.org/officeDocument/2006/relationships/hyperlink" Target="mailto:data@eiti.org" TargetMode="External"/><Relationship Id="rId7" Type="http://schemas.openxmlformats.org/officeDocument/2006/relationships/hyperlink" Target="mailto:Info@mn.gt.com"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mongolbank.mn/dblistofficialdailyrate.aspx?vYear=2020&amp;vMonth=12&amp;vDay=30" TargetMode="External"/><Relationship Id="rId5" Type="http://schemas.openxmlformats.org/officeDocument/2006/relationships/hyperlink" Target="https://www.eitimongolia.mn/p/33"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https://www.eitimongolia.mn/p/33"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www.eitimongolia.mn/"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www.erdenesmongol.mn/index.php?view=company&amp;type=org" TargetMode="External"/><Relationship Id="rId42" Type="http://schemas.openxmlformats.org/officeDocument/2006/relationships/hyperlink" Target="http://www.iltodgeree.mn/" TargetMode="External"/><Relationship Id="rId47" Type="http://schemas.openxmlformats.org/officeDocument/2006/relationships/hyperlink" Target="https://shilendans.gov.mn/" TargetMode="External"/><Relationship Id="rId50" Type="http://schemas.openxmlformats.org/officeDocument/2006/relationships/hyperlink" Target="http://www.shilendans.gov.mn/"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mrpam.gov.mn/article/165/" TargetMode="External"/><Relationship Id="rId38" Type="http://schemas.openxmlformats.org/officeDocument/2006/relationships/hyperlink" Target="https://www.customs.gov.mn/statistics/index.php?module=users&amp;cmd=info_full&amp;cid=753&amp;st=1" TargetMode="External"/><Relationship Id="rId46" Type="http://schemas.openxmlformats.org/officeDocument/2006/relationships/hyperlink" Target="https://www.customs.gov.mn/statistics/index.php?module=users&amp;cmd=info_full&amp;cid=753&amp;st=1"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parliament.mn/d/stateinfo" TargetMode="External"/><Relationship Id="rId41" Type="http://schemas.openxmlformats.org/officeDocument/2006/relationships/hyperlink" Target="http://www.iltodgeree.mn/" TargetMode="External"/><Relationship Id="rId54" Type="http://schemas.openxmlformats.org/officeDocument/2006/relationships/printerSettings" Target="../printerSettings/printerSettings3.bin"/><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mmhi.gov.mn/" TargetMode="External"/><Relationship Id="rId37" Type="http://schemas.openxmlformats.org/officeDocument/2006/relationships/hyperlink" Target="https://www.1212.mn/" TargetMode="External"/><Relationship Id="rId40" Type="http://schemas.openxmlformats.org/officeDocument/2006/relationships/hyperlink" Target="http://onhs.mof.gov.mn/" TargetMode="External"/><Relationship Id="rId45" Type="http://schemas.openxmlformats.org/officeDocument/2006/relationships/hyperlink" Target="https://www.iltodgeree.mn/legal/3/detail" TargetMode="External"/><Relationship Id="rId53" Type="http://schemas.openxmlformats.org/officeDocument/2006/relationships/hyperlink" Target="http://www.1212.mn/"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mrpam.gov.mn/article/165/" TargetMode="External"/><Relationship Id="rId49" Type="http://schemas.openxmlformats.org/officeDocument/2006/relationships/hyperlink" Target="http://www.iltod.gov.mn/"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www.iltod.gov.mn/" TargetMode="External"/><Relationship Id="rId44" Type="http://schemas.openxmlformats.org/officeDocument/2006/relationships/hyperlink" Target="http://parliament.mn/d/stateinfo%20-State%20information%20bulletin%20on%20the%20official%20website%20of%20the%20Parliament;" TargetMode="External"/><Relationship Id="rId52" Type="http://schemas.openxmlformats.org/officeDocument/2006/relationships/hyperlink" Target="http://www.tender.gov.mn/"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www.mmhi.gov.mn/" TargetMode="External"/><Relationship Id="rId35" Type="http://schemas.openxmlformats.org/officeDocument/2006/relationships/hyperlink" Target="https://shilendans.gov.mn/" TargetMode="External"/><Relationship Id="rId43" Type="http://schemas.openxmlformats.org/officeDocument/2006/relationships/hyperlink" Target="http://www.iltodgeree.mn/" TargetMode="External"/><Relationship Id="rId48" Type="http://schemas.openxmlformats.org/officeDocument/2006/relationships/hyperlink" Target="http://www.mof.gov.mn/" TargetMode="External"/><Relationship Id="rId8" Type="http://schemas.openxmlformats.org/officeDocument/2006/relationships/hyperlink" Target="https://eiti.org/document/standard" TargetMode="External"/><Relationship Id="rId51" Type="http://schemas.openxmlformats.org/officeDocument/2006/relationships/hyperlink" Target="http://www.audit.mn/"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burdelmining.mn/" TargetMode="External"/><Relationship Id="rId13" Type="http://schemas.openxmlformats.org/officeDocument/2006/relationships/hyperlink" Target="https://steppegold.com/mn/" TargetMode="External"/><Relationship Id="rId18" Type="http://schemas.openxmlformats.org/officeDocument/2006/relationships/hyperlink" Target="https://www.energyresources.mn/" TargetMode="External"/><Relationship Id="rId26" Type="http://schemas.openxmlformats.org/officeDocument/2006/relationships/table" Target="../tables/table3.xml"/><Relationship Id="rId3" Type="http://schemas.openxmlformats.org/officeDocument/2006/relationships/hyperlink" Target="https://eiti.org/summary-data-template" TargetMode="External"/><Relationship Id="rId21" Type="http://schemas.openxmlformats.org/officeDocument/2006/relationships/hyperlink" Target="https://shilendans.gov.mn/org/5240?form=4820662&amp;year=2020&amp;month=12&amp;group=0&amp;task=728" TargetMode="External"/><Relationship Id="rId7" Type="http://schemas.openxmlformats.org/officeDocument/2006/relationships/hyperlink" Target="http://www.boroogold.mn/mn" TargetMode="External"/><Relationship Id="rId12" Type="http://schemas.openxmlformats.org/officeDocument/2006/relationships/hyperlink" Target="https://www.ot.mn/" TargetMode="External"/><Relationship Id="rId17" Type="http://schemas.openxmlformats.org/officeDocument/2006/relationships/hyperlink" Target="http://ulzgroup.mn/" TargetMode="External"/><Relationship Id="rId25" Type="http://schemas.openxmlformats.org/officeDocument/2006/relationships/table" Target="../tables/table2.xml"/><Relationship Id="rId2" Type="http://schemas.openxmlformats.org/officeDocument/2006/relationships/hyperlink" Target="mailto:data@eiti.org" TargetMode="External"/><Relationship Id="rId16" Type="http://schemas.openxmlformats.org/officeDocument/2006/relationships/hyperlink" Target="https://topgandrilling.mn/" TargetMode="External"/><Relationship Id="rId20" Type="http://schemas.openxmlformats.org/officeDocument/2006/relationships/hyperlink" Target="https://shilendans.gov.mn/org/5244?form=4760006&amp;year=2020&amp;month=12&amp;group=0&amp;task=725" TargetMode="External"/><Relationship Id="rId1" Type="http://schemas.openxmlformats.org/officeDocument/2006/relationships/hyperlink" Target="mailto:data@eiti.org" TargetMode="External"/><Relationship Id="rId6" Type="http://schemas.openxmlformats.org/officeDocument/2006/relationships/hyperlink" Target="http://www.bayanairag.com/mn/" TargetMode="External"/><Relationship Id="rId11" Type="http://schemas.openxmlformats.org/officeDocument/2006/relationships/hyperlink" Target="http://moenco.mn/" TargetMode="External"/><Relationship Id="rId24" Type="http://schemas.openxmlformats.org/officeDocument/2006/relationships/table" Target="../tables/table1.xml"/><Relationship Id="rId5" Type="http://schemas.openxmlformats.org/officeDocument/2006/relationships/hyperlink" Target="http://bmm.mn/" TargetMode="External"/><Relationship Id="rId15" Type="http://schemas.openxmlformats.org/officeDocument/2006/relationships/hyperlink" Target="https://www.tavantolgoi.mn/" TargetMode="External"/><Relationship Id="rId23" Type="http://schemas.openxmlformats.org/officeDocument/2006/relationships/printerSettings" Target="../printerSettings/printerSettings4.bin"/><Relationship Id="rId10" Type="http://schemas.openxmlformats.org/officeDocument/2006/relationships/hyperlink" Target="http://monpolymet.mn/" TargetMode="External"/><Relationship Id="rId19" Type="http://schemas.openxmlformats.org/officeDocument/2006/relationships/hyperlink" Target="https://shilendans.gov.mn/org/5232?form=4743169&amp;year=2020&amp;month=12&amp;group=0&amp;task=697" TargetMode="External"/><Relationship Id="rId4" Type="http://schemas.openxmlformats.org/officeDocument/2006/relationships/hyperlink" Target="https://burtgel.gov.mn/" TargetMode="External"/><Relationship Id="rId9" Type="http://schemas.openxmlformats.org/officeDocument/2006/relationships/hyperlink" Target="https://maxgroup.mn/" TargetMode="External"/><Relationship Id="rId14" Type="http://schemas.openxmlformats.org/officeDocument/2006/relationships/hyperlink" Target="http://usukhzoos.mn/" TargetMode="External"/><Relationship Id="rId22" Type="http://schemas.openxmlformats.org/officeDocument/2006/relationships/hyperlink" Target="https://shilendans.gov.mn/org/5239?form=4818476&amp;year=2020&amp;month=12&amp;group=0&amp;task=731"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opLeftCell="A31" zoomScale="70" zoomScaleNormal="70" workbookViewId="0">
      <selection activeCell="H34" sqref="H34"/>
    </sheetView>
  </sheetViews>
  <sheetFormatPr defaultColWidth="4" defaultRowHeight="24" customHeight="1" x14ac:dyDescent="0.35"/>
  <cols>
    <col min="1" max="1" width="4" style="17"/>
    <col min="2" max="2" width="4" style="17" hidden="1" customWidth="1"/>
    <col min="3" max="3" width="76.54296875" style="17" customWidth="1"/>
    <col min="4" max="4" width="2.7265625" style="17" customWidth="1"/>
    <col min="5" max="5" width="56.26953125" style="17" customWidth="1"/>
    <col min="6" max="6" width="2.7265625" style="17" customWidth="1"/>
    <col min="7" max="7" width="50.54296875" style="17" customWidth="1"/>
    <col min="8" max="16384" width="4" style="17"/>
  </cols>
  <sheetData>
    <row r="1" spans="2:7" ht="15.75" customHeight="1" x14ac:dyDescent="0.35">
      <c r="B1" s="187"/>
      <c r="C1" s="18"/>
      <c r="D1" s="187"/>
      <c r="E1" s="187"/>
      <c r="F1" s="187"/>
      <c r="G1" s="187"/>
    </row>
    <row r="2" spans="2:7" ht="15" x14ac:dyDescent="0.35">
      <c r="B2" s="187"/>
      <c r="C2" s="187"/>
      <c r="D2" s="187"/>
      <c r="E2" s="187"/>
      <c r="F2" s="187"/>
      <c r="G2" s="187"/>
    </row>
    <row r="3" spans="2:7" ht="15" x14ac:dyDescent="0.35">
      <c r="B3" s="187"/>
      <c r="C3" s="187"/>
      <c r="D3" s="187"/>
      <c r="E3" s="253"/>
      <c r="F3" s="187"/>
      <c r="G3" s="253"/>
    </row>
    <row r="4" spans="2:7" ht="15" x14ac:dyDescent="0.35">
      <c r="B4" s="187"/>
      <c r="C4" s="187"/>
      <c r="D4" s="187"/>
      <c r="E4" s="253" t="s">
        <v>0</v>
      </c>
      <c r="F4" s="187"/>
      <c r="G4" s="254" t="s">
        <v>1</v>
      </c>
    </row>
    <row r="5" spans="2:7" ht="15" x14ac:dyDescent="0.35">
      <c r="B5" s="187"/>
      <c r="C5" s="187"/>
      <c r="D5" s="187"/>
      <c r="E5" s="187"/>
      <c r="F5" s="187"/>
      <c r="G5" s="187"/>
    </row>
    <row r="6" spans="2:7" ht="3.75" customHeight="1" x14ac:dyDescent="0.35">
      <c r="B6" s="187"/>
      <c r="C6" s="187"/>
      <c r="D6" s="187"/>
      <c r="E6" s="187"/>
      <c r="F6" s="187"/>
      <c r="G6" s="187"/>
    </row>
    <row r="7" spans="2:7" ht="3.75" customHeight="1" x14ac:dyDescent="0.35">
      <c r="B7" s="187"/>
      <c r="C7" s="187"/>
      <c r="D7" s="187"/>
      <c r="E7" s="187"/>
      <c r="F7" s="187"/>
      <c r="G7" s="187"/>
    </row>
    <row r="8" spans="2:7" ht="15" x14ac:dyDescent="0.35">
      <c r="B8" s="187"/>
      <c r="C8" s="187"/>
      <c r="D8" s="187"/>
      <c r="E8" s="187"/>
      <c r="F8" s="187"/>
      <c r="G8" s="187"/>
    </row>
    <row r="9" spans="2:7" ht="15" x14ac:dyDescent="0.35">
      <c r="B9" s="187"/>
      <c r="C9" s="38"/>
      <c r="D9" s="39"/>
      <c r="E9" s="39"/>
      <c r="F9" s="255"/>
      <c r="G9" s="255"/>
    </row>
    <row r="10" spans="2:7" ht="22.5" x14ac:dyDescent="0.35">
      <c r="B10" s="187"/>
      <c r="C10" s="106" t="s">
        <v>2</v>
      </c>
      <c r="D10" s="256"/>
      <c r="E10" s="256"/>
      <c r="F10" s="255"/>
      <c r="G10" s="255"/>
    </row>
    <row r="11" spans="2:7" ht="15" x14ac:dyDescent="0.35">
      <c r="B11" s="187"/>
      <c r="C11" s="40" t="s">
        <v>3</v>
      </c>
      <c r="D11" s="41"/>
      <c r="E11" s="41"/>
      <c r="F11" s="255"/>
      <c r="G11" s="255"/>
    </row>
    <row r="12" spans="2:7" ht="15" x14ac:dyDescent="0.35">
      <c r="B12" s="187"/>
      <c r="C12" s="38"/>
      <c r="D12" s="39"/>
      <c r="E12" s="39"/>
      <c r="F12" s="255"/>
      <c r="G12" s="255"/>
    </row>
    <row r="13" spans="2:7" ht="15" x14ac:dyDescent="0.35">
      <c r="B13" s="187"/>
      <c r="C13" s="42" t="s">
        <v>4</v>
      </c>
      <c r="D13" s="39"/>
      <c r="E13" s="39"/>
      <c r="F13" s="255"/>
      <c r="G13" s="255"/>
    </row>
    <row r="14" spans="2:7" ht="15" x14ac:dyDescent="0.35">
      <c r="B14" s="187"/>
      <c r="C14" s="283" t="s">
        <v>5</v>
      </c>
      <c r="D14" s="283"/>
      <c r="E14" s="283"/>
      <c r="F14" s="255"/>
      <c r="G14" s="255"/>
    </row>
    <row r="15" spans="2:7" ht="15" x14ac:dyDescent="0.35">
      <c r="B15" s="187"/>
      <c r="C15" s="43"/>
      <c r="D15" s="43"/>
      <c r="E15" s="43"/>
      <c r="F15" s="255"/>
      <c r="G15" s="255"/>
    </row>
    <row r="16" spans="2:7" ht="15" x14ac:dyDescent="0.35">
      <c r="B16" s="187"/>
      <c r="C16" s="44" t="s">
        <v>6</v>
      </c>
      <c r="D16" s="45"/>
      <c r="E16" s="45"/>
      <c r="F16" s="255"/>
      <c r="G16" s="255"/>
    </row>
    <row r="17" spans="2:7" ht="15" x14ac:dyDescent="0.35">
      <c r="B17" s="187"/>
      <c r="C17" s="46" t="s">
        <v>7</v>
      </c>
      <c r="D17" s="45"/>
      <c r="E17" s="45"/>
      <c r="F17" s="255"/>
      <c r="G17" s="255"/>
    </row>
    <row r="18" spans="2:7" ht="15" x14ac:dyDescent="0.35">
      <c r="B18" s="187"/>
      <c r="C18" s="46" t="s">
        <v>8</v>
      </c>
      <c r="D18" s="45"/>
      <c r="E18" s="45"/>
      <c r="F18" s="255"/>
      <c r="G18" s="255"/>
    </row>
    <row r="19" spans="2:7" ht="15" x14ac:dyDescent="0.35">
      <c r="B19" s="187"/>
      <c r="C19" s="287" t="s">
        <v>9</v>
      </c>
      <c r="D19" s="287"/>
      <c r="E19" s="287"/>
      <c r="F19" s="255"/>
      <c r="G19" s="255"/>
    </row>
    <row r="20" spans="2:7" ht="32.15" customHeight="1" x14ac:dyDescent="0.35">
      <c r="B20" s="187"/>
      <c r="C20" s="282" t="s">
        <v>10</v>
      </c>
      <c r="D20" s="282"/>
      <c r="E20" s="282"/>
      <c r="F20" s="255"/>
      <c r="G20" s="255"/>
    </row>
    <row r="21" spans="2:7" ht="15" x14ac:dyDescent="0.35">
      <c r="B21" s="187"/>
      <c r="C21" s="45"/>
      <c r="D21" s="45"/>
      <c r="E21" s="45"/>
      <c r="F21" s="255"/>
      <c r="G21" s="255"/>
    </row>
    <row r="22" spans="2:7" ht="15" x14ac:dyDescent="0.35">
      <c r="B22" s="187"/>
      <c r="C22" s="44" t="s">
        <v>11</v>
      </c>
      <c r="D22" s="46"/>
      <c r="E22" s="46"/>
      <c r="F22" s="255"/>
      <c r="G22" s="255"/>
    </row>
    <row r="23" spans="2:7" ht="15" x14ac:dyDescent="0.35">
      <c r="B23" s="187"/>
      <c r="C23" s="46"/>
      <c r="D23" s="46"/>
      <c r="E23" s="46"/>
      <c r="F23" s="255"/>
      <c r="G23" s="255"/>
    </row>
    <row r="24" spans="2:7" ht="15" x14ac:dyDescent="0.35">
      <c r="B24" s="187"/>
      <c r="C24" s="47"/>
      <c r="D24" s="256"/>
      <c r="E24" s="256"/>
      <c r="F24" s="255"/>
      <c r="G24" s="255"/>
    </row>
    <row r="25" spans="2:7" ht="15" x14ac:dyDescent="0.35">
      <c r="B25" s="187"/>
      <c r="C25" s="48" t="s">
        <v>12</v>
      </c>
      <c r="D25" s="256"/>
      <c r="E25" s="256"/>
      <c r="F25" s="255"/>
      <c r="G25" s="255"/>
    </row>
    <row r="26" spans="2:7" ht="15" x14ac:dyDescent="0.35">
      <c r="B26" s="187"/>
      <c r="C26" s="49"/>
      <c r="D26" s="256"/>
      <c r="E26" s="256"/>
      <c r="F26" s="255"/>
      <c r="G26" s="255"/>
    </row>
    <row r="27" spans="2:7" ht="15" x14ac:dyDescent="0.35">
      <c r="B27" s="187"/>
      <c r="C27" s="50" t="s">
        <v>13</v>
      </c>
      <c r="D27" s="256"/>
      <c r="E27" s="256"/>
      <c r="F27" s="255"/>
      <c r="G27" s="255"/>
    </row>
    <row r="28" spans="2:7" ht="15" x14ac:dyDescent="0.35">
      <c r="B28" s="187"/>
      <c r="C28" s="50" t="s">
        <v>14</v>
      </c>
      <c r="D28" s="256"/>
      <c r="E28" s="256"/>
      <c r="F28" s="255"/>
      <c r="G28" s="255"/>
    </row>
    <row r="29" spans="2:7" ht="15" x14ac:dyDescent="0.35">
      <c r="B29" s="187"/>
      <c r="C29" s="50" t="s">
        <v>15</v>
      </c>
      <c r="D29" s="256"/>
      <c r="E29" s="256"/>
      <c r="F29" s="255"/>
      <c r="G29" s="255"/>
    </row>
    <row r="30" spans="2:7" ht="15" x14ac:dyDescent="0.35">
      <c r="B30" s="187"/>
      <c r="C30" s="50" t="s">
        <v>16</v>
      </c>
      <c r="D30" s="256"/>
      <c r="E30" s="256"/>
      <c r="F30" s="255"/>
      <c r="G30" s="255"/>
    </row>
    <row r="31" spans="2:7" ht="15" x14ac:dyDescent="0.35">
      <c r="B31" s="187"/>
      <c r="C31" s="50" t="s">
        <v>17</v>
      </c>
      <c r="D31" s="256"/>
      <c r="E31" s="256"/>
      <c r="F31" s="255"/>
      <c r="G31" s="255"/>
    </row>
    <row r="32" spans="2:7" ht="15" x14ac:dyDescent="0.35">
      <c r="B32" s="187"/>
      <c r="C32" s="47"/>
      <c r="D32" s="47"/>
      <c r="E32" s="47"/>
      <c r="F32" s="255"/>
      <c r="G32" s="255"/>
    </row>
    <row r="33" spans="2:7" ht="15" x14ac:dyDescent="0.35">
      <c r="B33" s="187"/>
      <c r="C33" s="280" t="s">
        <v>18</v>
      </c>
      <c r="D33" s="280"/>
      <c r="E33" s="280"/>
      <c r="F33" s="280"/>
      <c r="G33" s="280"/>
    </row>
    <row r="34" spans="2:7" s="19" customFormat="1" ht="15" x14ac:dyDescent="0.4">
      <c r="B34" s="257"/>
      <c r="C34" s="20"/>
      <c r="D34" s="20"/>
      <c r="E34" s="21"/>
      <c r="F34" s="257"/>
      <c r="G34" s="257"/>
    </row>
    <row r="35" spans="2:7" ht="30" x14ac:dyDescent="0.35">
      <c r="B35" s="187"/>
      <c r="C35" s="51" t="s">
        <v>19</v>
      </c>
      <c r="D35" s="187"/>
      <c r="E35" s="189" t="s">
        <v>20</v>
      </c>
      <c r="F35" s="187"/>
      <c r="G35" s="23" t="s">
        <v>21</v>
      </c>
    </row>
    <row r="36" spans="2:7" s="19" customFormat="1" ht="15" x14ac:dyDescent="0.35">
      <c r="B36" s="257"/>
      <c r="C36" s="24"/>
      <c r="D36" s="257"/>
      <c r="E36" s="24"/>
      <c r="F36" s="257"/>
      <c r="G36" s="24"/>
    </row>
    <row r="37" spans="2:7" ht="15" x14ac:dyDescent="0.4">
      <c r="B37" s="187"/>
      <c r="C37" s="44" t="s">
        <v>22</v>
      </c>
      <c r="D37" s="47"/>
      <c r="E37" s="52"/>
      <c r="F37" s="255"/>
      <c r="G37" s="255"/>
    </row>
    <row r="38" spans="2:7" ht="15" x14ac:dyDescent="0.4">
      <c r="B38" s="187"/>
      <c r="C38" s="25"/>
      <c r="D38" s="25"/>
      <c r="E38" s="26"/>
      <c r="F38" s="187"/>
      <c r="G38" s="187"/>
    </row>
    <row r="40" spans="2:7" ht="15.65" customHeight="1" x14ac:dyDescent="0.35">
      <c r="B40" s="187"/>
      <c r="C40" s="53" t="s">
        <v>23</v>
      </c>
      <c r="D40" s="27"/>
      <c r="E40" s="56" t="s">
        <v>24</v>
      </c>
      <c r="F40" s="57"/>
      <c r="G40" s="58"/>
    </row>
    <row r="41" spans="2:7" ht="43.5" customHeight="1" x14ac:dyDescent="0.35">
      <c r="B41" s="187"/>
      <c r="C41" s="54" t="s">
        <v>25</v>
      </c>
      <c r="D41" s="27"/>
      <c r="E41" s="59" t="s">
        <v>26</v>
      </c>
      <c r="F41" s="60"/>
      <c r="G41" s="61"/>
    </row>
    <row r="42" spans="2:7" ht="31.5" customHeight="1" x14ac:dyDescent="0.35">
      <c r="B42" s="187"/>
      <c r="C42" s="54" t="s">
        <v>27</v>
      </c>
      <c r="D42" s="27"/>
      <c r="E42" s="62" t="s">
        <v>28</v>
      </c>
      <c r="F42" s="60"/>
      <c r="G42" s="61"/>
    </row>
    <row r="43" spans="2:7" ht="24" customHeight="1" x14ac:dyDescent="0.35">
      <c r="B43" s="187"/>
      <c r="C43" s="54" t="s">
        <v>29</v>
      </c>
      <c r="D43" s="27"/>
      <c r="E43" s="59" t="s">
        <v>30</v>
      </c>
      <c r="F43" s="60"/>
      <c r="G43" s="61"/>
    </row>
    <row r="44" spans="2:7" ht="48" customHeight="1" x14ac:dyDescent="0.35">
      <c r="B44" s="187"/>
      <c r="C44" s="55" t="s">
        <v>31</v>
      </c>
      <c r="D44" s="27"/>
      <c r="E44" s="63" t="s">
        <v>32</v>
      </c>
      <c r="F44" s="64"/>
      <c r="G44" s="65"/>
    </row>
    <row r="45" spans="2:7" ht="12" customHeight="1" thickBot="1" x14ac:dyDescent="0.4">
      <c r="B45" s="187"/>
      <c r="C45" s="187"/>
      <c r="D45" s="187"/>
      <c r="E45" s="187"/>
      <c r="F45" s="187"/>
      <c r="G45" s="187"/>
    </row>
    <row r="46" spans="2:7" ht="15.5" thickBot="1" x14ac:dyDescent="0.4">
      <c r="B46" s="187"/>
      <c r="C46" s="284" t="s">
        <v>33</v>
      </c>
      <c r="D46" s="285"/>
      <c r="E46" s="285"/>
      <c r="F46" s="285"/>
      <c r="G46" s="286"/>
    </row>
    <row r="47" spans="2:7" ht="15.5" thickBot="1" x14ac:dyDescent="0.4">
      <c r="B47" s="187"/>
      <c r="C47" s="281" t="s">
        <v>34</v>
      </c>
      <c r="D47" s="281"/>
      <c r="E47" s="281"/>
      <c r="F47" s="281"/>
      <c r="G47" s="281"/>
    </row>
    <row r="48" spans="2:7" ht="15.5" thickBot="1" x14ac:dyDescent="0.4">
      <c r="B48" s="187"/>
      <c r="C48" s="25"/>
      <c r="D48" s="25"/>
      <c r="E48" s="25"/>
      <c r="F48" s="25"/>
      <c r="G48" s="187"/>
    </row>
    <row r="49" spans="2:7" ht="15" x14ac:dyDescent="0.35">
      <c r="B49" s="187"/>
      <c r="C49" s="28" t="s">
        <v>35</v>
      </c>
      <c r="D49" s="29"/>
      <c r="E49" s="30"/>
      <c r="F49" s="29"/>
      <c r="G49" s="29"/>
    </row>
    <row r="50" spans="2:7" ht="15" x14ac:dyDescent="0.35">
      <c r="B50" s="187"/>
      <c r="C50" s="279" t="s">
        <v>36</v>
      </c>
      <c r="D50" s="279"/>
      <c r="E50" s="279"/>
      <c r="F50" s="279"/>
      <c r="G50" s="279"/>
    </row>
    <row r="51" spans="2:7" ht="15" x14ac:dyDescent="0.35">
      <c r="B51" s="31" t="s">
        <v>37</v>
      </c>
      <c r="C51" s="32" t="s">
        <v>38</v>
      </c>
      <c r="D51" s="31"/>
      <c r="E51" s="33"/>
      <c r="F51" s="31"/>
      <c r="G51" s="34"/>
    </row>
    <row r="52" spans="2:7" ht="15" x14ac:dyDescent="0.35">
      <c r="B52" s="187"/>
      <c r="C52" s="187"/>
      <c r="D52" s="187"/>
      <c r="E52" s="187"/>
      <c r="F52" s="187"/>
      <c r="G52" s="187"/>
    </row>
    <row r="53" spans="2:7" ht="15" x14ac:dyDescent="0.35">
      <c r="B53" s="187"/>
      <c r="C53" s="187"/>
      <c r="D53" s="187"/>
      <c r="E53" s="187"/>
      <c r="F53" s="187"/>
      <c r="G53" s="187"/>
    </row>
    <row r="54" spans="2:7" ht="15" x14ac:dyDescent="0.35">
      <c r="B54" s="187"/>
      <c r="C54" s="187"/>
      <c r="D54" s="187"/>
      <c r="E54" s="187"/>
      <c r="F54" s="187"/>
      <c r="G54" s="187"/>
    </row>
    <row r="55" spans="2:7" ht="15" x14ac:dyDescent="0.35">
      <c r="B55" s="187"/>
      <c r="C55" s="187"/>
      <c r="D55" s="187"/>
      <c r="E55" s="187"/>
      <c r="F55" s="187"/>
      <c r="G55" s="187"/>
    </row>
    <row r="56" spans="2:7" ht="15" x14ac:dyDescent="0.35">
      <c r="B56" s="187"/>
      <c r="C56" s="187"/>
      <c r="D56" s="187"/>
      <c r="E56" s="187"/>
      <c r="F56" s="187"/>
      <c r="G56" s="187"/>
    </row>
    <row r="57" spans="2:7" ht="15" x14ac:dyDescent="0.35">
      <c r="B57" s="187"/>
      <c r="C57" s="187"/>
      <c r="D57" s="187"/>
      <c r="E57" s="187"/>
      <c r="F57" s="187"/>
      <c r="G57" s="187"/>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zoomScale="70" zoomScaleNormal="70" workbookViewId="0">
      <selection activeCell="J25" sqref="J25"/>
    </sheetView>
  </sheetViews>
  <sheetFormatPr defaultColWidth="4" defaultRowHeight="24" customHeight="1" x14ac:dyDescent="0.35"/>
  <cols>
    <col min="1" max="1" width="4" style="7"/>
    <col min="2" max="2" width="4" style="7" hidden="1" customWidth="1"/>
    <col min="3" max="3" width="75" style="7" bestFit="1" customWidth="1"/>
    <col min="4" max="4" width="2.7265625" style="7" customWidth="1"/>
    <col min="5" max="5" width="51.7265625" style="7" customWidth="1"/>
    <col min="6" max="6" width="2.7265625" style="7" customWidth="1"/>
    <col min="7" max="7" width="40.26953125" style="7" bestFit="1" customWidth="1"/>
    <col min="8" max="8" width="19.81640625" style="7" customWidth="1"/>
    <col min="9" max="16384" width="4" style="7"/>
  </cols>
  <sheetData>
    <row r="1" spans="1:7" ht="16" x14ac:dyDescent="0.35"/>
    <row r="2" spans="1:7" ht="16" x14ac:dyDescent="0.35">
      <c r="C2" s="289" t="s">
        <v>39</v>
      </c>
      <c r="D2" s="289"/>
      <c r="E2" s="289"/>
      <c r="F2" s="289"/>
      <c r="G2" s="289"/>
    </row>
    <row r="3" spans="1:7" s="166" customFormat="1" ht="22.5" x14ac:dyDescent="0.35">
      <c r="C3" s="290" t="s">
        <v>40</v>
      </c>
      <c r="D3" s="290"/>
      <c r="E3" s="290"/>
      <c r="F3" s="290"/>
      <c r="G3" s="290"/>
    </row>
    <row r="4" spans="1:7" ht="12.75" customHeight="1" x14ac:dyDescent="0.35">
      <c r="C4" s="291" t="s">
        <v>41</v>
      </c>
      <c r="D4" s="291"/>
      <c r="E4" s="291"/>
      <c r="F4" s="291"/>
      <c r="G4" s="291"/>
    </row>
    <row r="5" spans="1:7" ht="12.75" customHeight="1" x14ac:dyDescent="0.35">
      <c r="C5" s="292" t="s">
        <v>42</v>
      </c>
      <c r="D5" s="292"/>
      <c r="E5" s="292"/>
      <c r="F5" s="292"/>
      <c r="G5" s="292"/>
    </row>
    <row r="6" spans="1:7" ht="12.75" customHeight="1" x14ac:dyDescent="0.35">
      <c r="C6" s="292" t="s">
        <v>43</v>
      </c>
      <c r="D6" s="292"/>
      <c r="E6" s="292"/>
      <c r="F6" s="292"/>
      <c r="G6" s="292"/>
    </row>
    <row r="7" spans="1:7" ht="12.75" customHeight="1" x14ac:dyDescent="0.4">
      <c r="C7" s="296" t="s">
        <v>44</v>
      </c>
      <c r="D7" s="296"/>
      <c r="E7" s="296"/>
      <c r="F7" s="296"/>
      <c r="G7" s="296"/>
    </row>
    <row r="8" spans="1:7" ht="16" x14ac:dyDescent="0.35">
      <c r="C8" s="187"/>
      <c r="D8" s="66"/>
      <c r="E8" s="66"/>
      <c r="F8" s="187"/>
      <c r="G8" s="187"/>
    </row>
    <row r="9" spans="1:7" ht="16" x14ac:dyDescent="0.35">
      <c r="C9" s="51" t="s">
        <v>45</v>
      </c>
      <c r="D9" s="257"/>
      <c r="E9" s="22" t="s">
        <v>46</v>
      </c>
      <c r="F9" s="257"/>
      <c r="G9" s="23" t="s">
        <v>21</v>
      </c>
    </row>
    <row r="10" spans="1:7" ht="16" x14ac:dyDescent="0.35">
      <c r="C10" s="187"/>
      <c r="D10" s="66"/>
      <c r="E10" s="66"/>
      <c r="F10" s="187"/>
      <c r="G10" s="187"/>
    </row>
    <row r="11" spans="1:7" s="166" customFormat="1" ht="22.5" x14ac:dyDescent="0.35">
      <c r="B11" s="168"/>
      <c r="C11" s="178" t="s">
        <v>47</v>
      </c>
      <c r="E11" s="167"/>
    </row>
    <row r="12" spans="1:7" ht="19.5" thickBot="1" x14ac:dyDescent="0.4">
      <c r="A12" s="13"/>
      <c r="B12" s="13"/>
      <c r="C12" s="179" t="s">
        <v>48</v>
      </c>
      <c r="D12" s="180"/>
      <c r="E12" s="181" t="s">
        <v>49</v>
      </c>
      <c r="F12" s="180"/>
      <c r="G12" s="182" t="s">
        <v>50</v>
      </c>
    </row>
    <row r="13" spans="1:7" ht="16.5" thickBot="1" x14ac:dyDescent="0.4">
      <c r="B13" s="14"/>
      <c r="C13" s="67" t="s">
        <v>37</v>
      </c>
      <c r="D13" s="258"/>
      <c r="E13" s="68"/>
      <c r="F13" s="258"/>
      <c r="G13" s="68"/>
    </row>
    <row r="14" spans="1:7" ht="16" x14ac:dyDescent="0.35">
      <c r="A14" s="9"/>
      <c r="B14" s="9" t="s">
        <v>37</v>
      </c>
      <c r="C14" s="69" t="s">
        <v>51</v>
      </c>
      <c r="D14" s="31"/>
      <c r="E14" s="99" t="s">
        <v>52</v>
      </c>
      <c r="F14" s="31"/>
      <c r="G14" s="70"/>
    </row>
    <row r="15" spans="1:7" ht="16" x14ac:dyDescent="0.35">
      <c r="A15" s="9"/>
      <c r="B15" s="9" t="s">
        <v>37</v>
      </c>
      <c r="C15" s="69" t="s">
        <v>53</v>
      </c>
      <c r="D15" s="31"/>
      <c r="E15" s="220" t="str">
        <f>IFERROR(VLOOKUP($E$14,Table1_Country_codes_and_currencies[],3,FALSE),"")</f>
        <v>MNG</v>
      </c>
      <c r="F15" s="31"/>
      <c r="G15" s="70"/>
    </row>
    <row r="16" spans="1:7" ht="16" x14ac:dyDescent="0.35">
      <c r="B16" s="9" t="s">
        <v>37</v>
      </c>
      <c r="C16" s="69" t="s">
        <v>54</v>
      </c>
      <c r="D16" s="31"/>
      <c r="E16" s="220" t="str">
        <f>IFERROR(VLOOKUP($E$14,Table1_Country_codes_and_currencies[],7,FALSE),"")</f>
        <v>Mongolian Tugrik</v>
      </c>
      <c r="F16" s="31"/>
      <c r="G16" s="70"/>
    </row>
    <row r="17" spans="1:7" ht="16.5" thickBot="1" x14ac:dyDescent="0.4">
      <c r="B17" s="9" t="s">
        <v>37</v>
      </c>
      <c r="C17" s="76" t="s">
        <v>55</v>
      </c>
      <c r="D17" s="73"/>
      <c r="E17" s="221" t="str">
        <f>IFERROR(VLOOKUP($E$14,Table1_Country_codes_and_currencies[],5,FALSE),"")</f>
        <v>MNT</v>
      </c>
      <c r="F17" s="73"/>
      <c r="G17" s="75"/>
    </row>
    <row r="18" spans="1:7" ht="16.5" thickBot="1" x14ac:dyDescent="0.4">
      <c r="B18" s="14"/>
      <c r="C18" s="67" t="s">
        <v>56</v>
      </c>
      <c r="D18" s="258"/>
      <c r="E18" s="68"/>
      <c r="F18" s="258"/>
      <c r="G18" s="68"/>
    </row>
    <row r="19" spans="1:7" ht="16" x14ac:dyDescent="0.35">
      <c r="A19" s="9"/>
      <c r="B19" s="9" t="s">
        <v>56</v>
      </c>
      <c r="C19" s="69" t="s">
        <v>57</v>
      </c>
      <c r="D19" s="31"/>
      <c r="E19" s="100">
        <v>43831</v>
      </c>
      <c r="F19" s="31"/>
      <c r="G19" s="70"/>
    </row>
    <row r="20" spans="1:7" ht="16.5" thickBot="1" x14ac:dyDescent="0.4">
      <c r="A20" s="9"/>
      <c r="B20" s="9" t="s">
        <v>56</v>
      </c>
      <c r="C20" s="76" t="s">
        <v>58</v>
      </c>
      <c r="D20" s="73"/>
      <c r="E20" s="100">
        <v>44196</v>
      </c>
      <c r="F20" s="73"/>
      <c r="G20" s="75"/>
    </row>
    <row r="21" spans="1:7" ht="16.5" thickBot="1" x14ac:dyDescent="0.4">
      <c r="B21" s="14"/>
      <c r="C21" s="67" t="s">
        <v>59</v>
      </c>
      <c r="D21" s="258"/>
      <c r="E21" s="259"/>
      <c r="F21" s="258"/>
      <c r="G21" s="68"/>
    </row>
    <row r="22" spans="1:7" ht="16" x14ac:dyDescent="0.35">
      <c r="B22" s="9" t="s">
        <v>59</v>
      </c>
      <c r="C22" s="77" t="s">
        <v>60</v>
      </c>
      <c r="D22" s="31"/>
      <c r="E22" s="99" t="s">
        <v>61</v>
      </c>
      <c r="F22" s="31"/>
      <c r="G22" s="70"/>
    </row>
    <row r="23" spans="1:7" ht="16" x14ac:dyDescent="0.35">
      <c r="A23" s="9"/>
      <c r="B23" s="9" t="s">
        <v>59</v>
      </c>
      <c r="C23" s="69" t="s">
        <v>62</v>
      </c>
      <c r="D23" s="31"/>
      <c r="E23" s="101" t="s">
        <v>63</v>
      </c>
      <c r="F23" s="31"/>
      <c r="G23" s="70"/>
    </row>
    <row r="24" spans="1:7" ht="16" x14ac:dyDescent="0.35">
      <c r="B24" s="9" t="s">
        <v>59</v>
      </c>
      <c r="C24" s="205" t="s">
        <v>64</v>
      </c>
      <c r="D24" s="31"/>
      <c r="E24" s="102">
        <v>44551</v>
      </c>
      <c r="F24" s="31"/>
      <c r="G24" s="70"/>
    </row>
    <row r="25" spans="1:7" ht="16" x14ac:dyDescent="0.35">
      <c r="A25" s="9"/>
      <c r="B25" s="9" t="s">
        <v>59</v>
      </c>
      <c r="C25" s="205" t="s">
        <v>65</v>
      </c>
      <c r="D25" s="31"/>
      <c r="E25" s="201" t="s">
        <v>66</v>
      </c>
      <c r="F25" s="31"/>
      <c r="G25" s="70"/>
    </row>
    <row r="26" spans="1:7" ht="16" x14ac:dyDescent="0.35">
      <c r="B26" s="9" t="s">
        <v>59</v>
      </c>
      <c r="C26" s="78" t="s">
        <v>67</v>
      </c>
      <c r="D26" s="79"/>
      <c r="E26" s="101" t="s">
        <v>61</v>
      </c>
      <c r="F26" s="79"/>
      <c r="G26" s="80"/>
    </row>
    <row r="27" spans="1:7" ht="16" x14ac:dyDescent="0.35">
      <c r="B27" s="9" t="s">
        <v>59</v>
      </c>
      <c r="C27" s="205" t="s">
        <v>68</v>
      </c>
      <c r="D27" s="31"/>
      <c r="E27" s="102">
        <v>44551</v>
      </c>
      <c r="F27" s="31"/>
      <c r="G27" s="81"/>
    </row>
    <row r="28" spans="1:7" ht="16" x14ac:dyDescent="0.35">
      <c r="A28" s="9"/>
      <c r="B28" s="9" t="s">
        <v>59</v>
      </c>
      <c r="C28" s="69" t="s">
        <v>69</v>
      </c>
      <c r="D28" s="31"/>
      <c r="E28" s="103" t="s">
        <v>70</v>
      </c>
      <c r="F28" s="31"/>
      <c r="G28" s="81"/>
    </row>
    <row r="29" spans="1:7" ht="16" x14ac:dyDescent="0.35">
      <c r="B29" s="9" t="s">
        <v>59</v>
      </c>
      <c r="C29" s="78" t="s">
        <v>71</v>
      </c>
      <c r="D29" s="79"/>
      <c r="E29" s="101" t="s">
        <v>61</v>
      </c>
      <c r="F29" s="82"/>
      <c r="G29" s="83"/>
    </row>
    <row r="30" spans="1:7" ht="16" x14ac:dyDescent="0.35">
      <c r="A30" s="9"/>
      <c r="B30" s="9" t="s">
        <v>59</v>
      </c>
      <c r="C30" s="205" t="s">
        <v>72</v>
      </c>
      <c r="D30" s="31"/>
      <c r="E30" s="102">
        <v>44551</v>
      </c>
      <c r="F30" s="31"/>
      <c r="G30" s="70"/>
    </row>
    <row r="31" spans="1:7" ht="16.5" thickBot="1" x14ac:dyDescent="0.4">
      <c r="A31" s="9"/>
      <c r="B31" s="9" t="s">
        <v>59</v>
      </c>
      <c r="C31" s="69" t="s">
        <v>73</v>
      </c>
      <c r="D31" s="84"/>
      <c r="E31" s="201" t="s">
        <v>66</v>
      </c>
      <c r="F31" s="73"/>
      <c r="G31" s="85"/>
    </row>
    <row r="32" spans="1:7" ht="16.149999999999999" customHeight="1" thickBot="1" x14ac:dyDescent="0.4">
      <c r="C32" s="177" t="s">
        <v>74</v>
      </c>
      <c r="D32" s="260"/>
      <c r="E32" s="33"/>
      <c r="F32" s="261"/>
      <c r="G32" s="34"/>
    </row>
    <row r="33" spans="1:7" ht="16" x14ac:dyDescent="0.35">
      <c r="A33" s="9"/>
      <c r="B33" s="11"/>
      <c r="C33" s="206" t="s">
        <v>75</v>
      </c>
      <c r="D33" s="31"/>
      <c r="E33" s="104" t="s">
        <v>76</v>
      </c>
      <c r="F33" s="187"/>
      <c r="G33" s="86"/>
    </row>
    <row r="34" spans="1:7" ht="16.5" thickBot="1" x14ac:dyDescent="0.4">
      <c r="B34" s="9" t="s">
        <v>77</v>
      </c>
      <c r="C34" s="223" t="s">
        <v>78</v>
      </c>
      <c r="D34" s="73"/>
      <c r="E34" s="201" t="s">
        <v>66</v>
      </c>
      <c r="F34" s="258"/>
      <c r="G34" s="87"/>
    </row>
    <row r="35" spans="1:7" ht="18" customHeight="1" thickBot="1" x14ac:dyDescent="0.4">
      <c r="A35" s="9"/>
      <c r="B35" s="9" t="s">
        <v>77</v>
      </c>
      <c r="C35" s="67" t="s">
        <v>77</v>
      </c>
      <c r="D35" s="258"/>
      <c r="E35" s="261"/>
      <c r="F35" s="258"/>
      <c r="G35" s="261"/>
    </row>
    <row r="36" spans="1:7" ht="15.65" customHeight="1" x14ac:dyDescent="0.35">
      <c r="B36" s="9" t="s">
        <v>77</v>
      </c>
      <c r="C36" s="71" t="s">
        <v>79</v>
      </c>
      <c r="D36" s="31"/>
      <c r="E36" s="72"/>
      <c r="F36" s="31"/>
      <c r="G36" s="31"/>
    </row>
    <row r="37" spans="1:7" ht="16.5" customHeight="1" x14ac:dyDescent="0.35">
      <c r="A37" s="9"/>
      <c r="B37" s="9" t="s">
        <v>77</v>
      </c>
      <c r="C37" s="88" t="s">
        <v>80</v>
      </c>
      <c r="D37" s="31"/>
      <c r="E37" s="101" t="s">
        <v>61</v>
      </c>
      <c r="F37" s="31"/>
      <c r="G37" s="81"/>
    </row>
    <row r="38" spans="1:7" ht="16.5" customHeight="1" x14ac:dyDescent="0.35">
      <c r="A38" s="9"/>
      <c r="B38" s="9" t="s">
        <v>77</v>
      </c>
      <c r="C38" s="88" t="s">
        <v>81</v>
      </c>
      <c r="D38" s="31"/>
      <c r="E38" s="101" t="s">
        <v>61</v>
      </c>
      <c r="F38" s="31"/>
      <c r="G38" s="81"/>
    </row>
    <row r="39" spans="1:7" ht="15.65" customHeight="1" x14ac:dyDescent="0.35">
      <c r="B39" s="9" t="s">
        <v>77</v>
      </c>
      <c r="C39" s="88" t="s">
        <v>82</v>
      </c>
      <c r="D39" s="31"/>
      <c r="E39" s="101" t="s">
        <v>61</v>
      </c>
      <c r="F39" s="31"/>
      <c r="G39" s="81"/>
    </row>
    <row r="40" spans="1:7" ht="18" customHeight="1" x14ac:dyDescent="0.35">
      <c r="B40" s="9" t="s">
        <v>77</v>
      </c>
      <c r="C40" s="232" t="s">
        <v>83</v>
      </c>
      <c r="D40" s="31"/>
      <c r="E40" s="101" t="s">
        <v>84</v>
      </c>
      <c r="F40" s="31"/>
      <c r="G40" s="81"/>
    </row>
    <row r="41" spans="1:7" ht="16" x14ac:dyDescent="0.35">
      <c r="B41" s="9" t="s">
        <v>77</v>
      </c>
      <c r="C41" s="233" t="s">
        <v>85</v>
      </c>
      <c r="D41" s="31"/>
      <c r="E41" s="101"/>
      <c r="F41" s="31"/>
      <c r="G41" s="81"/>
    </row>
    <row r="42" spans="1:7" ht="16" x14ac:dyDescent="0.35">
      <c r="B42" s="9" t="s">
        <v>77</v>
      </c>
      <c r="C42" s="88" t="s">
        <v>86</v>
      </c>
      <c r="D42" s="31"/>
      <c r="E42" s="101">
        <v>47</v>
      </c>
      <c r="F42" s="31"/>
      <c r="G42" s="81" t="s">
        <v>87</v>
      </c>
    </row>
    <row r="43" spans="1:7" ht="16" x14ac:dyDescent="0.35">
      <c r="B43" s="9" t="s">
        <v>77</v>
      </c>
      <c r="C43" s="88" t="s">
        <v>88</v>
      </c>
      <c r="D43" s="89"/>
      <c r="E43" s="101">
        <v>60</v>
      </c>
      <c r="F43" s="31"/>
      <c r="G43" s="90"/>
    </row>
    <row r="44" spans="1:7" ht="16" x14ac:dyDescent="0.35">
      <c r="B44" s="9" t="s">
        <v>77</v>
      </c>
      <c r="C44" s="91" t="s">
        <v>89</v>
      </c>
      <c r="D44" s="31"/>
      <c r="E44" s="105" t="s">
        <v>90</v>
      </c>
      <c r="F44" s="79"/>
      <c r="G44" s="81"/>
    </row>
    <row r="45" spans="1:7" ht="16" x14ac:dyDescent="0.35">
      <c r="B45" s="9" t="s">
        <v>77</v>
      </c>
      <c r="C45" s="92" t="s">
        <v>91</v>
      </c>
      <c r="D45" s="31"/>
      <c r="E45" s="203">
        <v>2849.51</v>
      </c>
      <c r="F45" s="31"/>
      <c r="G45" s="81"/>
    </row>
    <row r="46" spans="1:7" ht="28.5" thickBot="1" x14ac:dyDescent="0.4">
      <c r="B46" s="9" t="s">
        <v>77</v>
      </c>
      <c r="C46" s="176" t="s">
        <v>92</v>
      </c>
      <c r="D46" s="73"/>
      <c r="E46" s="202" t="s">
        <v>93</v>
      </c>
      <c r="F46" s="73"/>
      <c r="G46" s="111"/>
    </row>
    <row r="47" spans="1:7" s="13" customFormat="1" ht="16.5" thickBot="1" x14ac:dyDescent="0.4">
      <c r="A47" s="7"/>
      <c r="B47" s="9" t="s">
        <v>77</v>
      </c>
      <c r="C47" s="174" t="s">
        <v>94</v>
      </c>
      <c r="D47" s="73"/>
      <c r="E47" s="175"/>
      <c r="F47" s="73"/>
      <c r="G47" s="111"/>
    </row>
    <row r="48" spans="1:7" ht="15.65" customHeight="1" x14ac:dyDescent="0.35">
      <c r="B48" s="9" t="s">
        <v>77</v>
      </c>
      <c r="C48" s="88" t="s">
        <v>95</v>
      </c>
      <c r="D48" s="31"/>
      <c r="E48" s="101" t="s">
        <v>61</v>
      </c>
      <c r="F48" s="31"/>
      <c r="G48" s="81"/>
    </row>
    <row r="49" spans="1:7" s="9" customFormat="1" ht="16" x14ac:dyDescent="0.35">
      <c r="A49" s="7"/>
      <c r="C49" s="88" t="s">
        <v>96</v>
      </c>
      <c r="D49" s="31"/>
      <c r="E49" s="101" t="s">
        <v>61</v>
      </c>
      <c r="F49" s="31"/>
      <c r="G49" s="81"/>
    </row>
    <row r="50" spans="1:7" s="9" customFormat="1" ht="15.65" customHeight="1" x14ac:dyDescent="0.35">
      <c r="A50" s="7"/>
      <c r="C50" s="88" t="s">
        <v>97</v>
      </c>
      <c r="D50" s="31"/>
      <c r="E50" s="101" t="s">
        <v>61</v>
      </c>
      <c r="F50" s="31"/>
      <c r="G50" s="81"/>
    </row>
    <row r="51" spans="1:7" ht="16.5" thickBot="1" x14ac:dyDescent="0.4">
      <c r="B51" s="9"/>
      <c r="C51" s="222" t="s">
        <v>98</v>
      </c>
      <c r="D51" s="73"/>
      <c r="E51" s="110" t="s">
        <v>61</v>
      </c>
      <c r="F51" s="73"/>
      <c r="G51" s="111"/>
    </row>
    <row r="52" spans="1:7" ht="16.5" thickBot="1" x14ac:dyDescent="0.4">
      <c r="B52" s="9"/>
      <c r="C52" s="107" t="s">
        <v>99</v>
      </c>
      <c r="D52" s="108"/>
      <c r="E52" s="109">
        <f>SUM(E53:E56)</f>
        <v>1.0000000000000002</v>
      </c>
      <c r="F52" s="108"/>
      <c r="G52" s="108"/>
    </row>
    <row r="53" spans="1:7" ht="16" x14ac:dyDescent="0.35">
      <c r="B53" s="9"/>
      <c r="C53" s="69" t="s">
        <v>100</v>
      </c>
      <c r="D53" s="31"/>
      <c r="E53" s="93">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0.43333333333333335</v>
      </c>
      <c r="F53" s="31"/>
      <c r="G53" s="94" t="s">
        <v>101</v>
      </c>
    </row>
    <row r="54" spans="1:7" s="9" customFormat="1" ht="16" x14ac:dyDescent="0.35">
      <c r="B54" s="14"/>
      <c r="C54" s="69" t="s">
        <v>102</v>
      </c>
      <c r="D54" s="31"/>
      <c r="E54" s="93">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0.41666666666666669</v>
      </c>
      <c r="F54" s="31"/>
      <c r="G54" s="94" t="s">
        <v>101</v>
      </c>
    </row>
    <row r="55" spans="1:7" s="9" customFormat="1" ht="16" x14ac:dyDescent="0.35">
      <c r="A55" s="7"/>
      <c r="B55" s="9" t="s">
        <v>103</v>
      </c>
      <c r="C55" s="69" t="s">
        <v>104</v>
      </c>
      <c r="D55" s="31"/>
      <c r="E55" s="93">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1.6666666666666666E-2</v>
      </c>
      <c r="F55" s="31"/>
      <c r="G55" s="94" t="s">
        <v>101</v>
      </c>
    </row>
    <row r="56" spans="1:7" ht="15" customHeight="1" thickBot="1" x14ac:dyDescent="0.4">
      <c r="B56" s="9" t="s">
        <v>103</v>
      </c>
      <c r="C56" s="69" t="s">
        <v>105</v>
      </c>
      <c r="D56" s="31"/>
      <c r="E56" s="93">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0.13333333333333333</v>
      </c>
      <c r="F56" s="31"/>
      <c r="G56" s="94" t="s">
        <v>101</v>
      </c>
    </row>
    <row r="57" spans="1:7" ht="16.5" thickBot="1" x14ac:dyDescent="0.4">
      <c r="B57" s="9" t="s">
        <v>103</v>
      </c>
      <c r="C57" s="95" t="s">
        <v>106</v>
      </c>
      <c r="D57" s="96"/>
      <c r="E57" s="97"/>
      <c r="F57" s="96"/>
      <c r="G57" s="96"/>
    </row>
    <row r="58" spans="1:7" s="9" customFormat="1" ht="16" x14ac:dyDescent="0.35">
      <c r="A58" s="7"/>
      <c r="B58" s="9" t="s">
        <v>103</v>
      </c>
      <c r="C58" s="69" t="s">
        <v>107</v>
      </c>
      <c r="D58" s="31"/>
      <c r="E58" s="99" t="s">
        <v>108</v>
      </c>
      <c r="F58" s="31"/>
      <c r="G58" s="70"/>
    </row>
    <row r="59" spans="1:7" ht="16" x14ac:dyDescent="0.35">
      <c r="C59" s="69" t="s">
        <v>109</v>
      </c>
      <c r="D59" s="31"/>
      <c r="E59" s="99" t="s">
        <v>63</v>
      </c>
      <c r="F59" s="31"/>
      <c r="G59" s="70"/>
    </row>
    <row r="60" spans="1:7" ht="16" x14ac:dyDescent="0.35">
      <c r="C60" s="69" t="s">
        <v>110</v>
      </c>
      <c r="D60" s="31"/>
      <c r="E60" s="204" t="s">
        <v>111</v>
      </c>
      <c r="F60" s="31"/>
      <c r="G60" s="70"/>
    </row>
    <row r="61" spans="1:7" ht="16.5" thickBot="1" x14ac:dyDescent="0.4">
      <c r="C61" s="98"/>
      <c r="D61" s="73"/>
      <c r="E61" s="74"/>
      <c r="F61" s="73"/>
      <c r="G61" s="84"/>
    </row>
    <row r="62" spans="1:7" s="9" customFormat="1" ht="16.5" thickBot="1" x14ac:dyDescent="0.4">
      <c r="A62" s="7"/>
      <c r="B62" s="7"/>
      <c r="C62" s="293"/>
      <c r="D62" s="293"/>
      <c r="E62" s="293"/>
      <c r="F62" s="293"/>
      <c r="G62" s="293"/>
    </row>
    <row r="63" spans="1:7" s="17" customFormat="1" ht="15.5" thickBot="1" x14ac:dyDescent="0.4">
      <c r="A63" s="187"/>
      <c r="B63" s="187"/>
      <c r="C63" s="284" t="s">
        <v>33</v>
      </c>
      <c r="D63" s="285"/>
      <c r="E63" s="285"/>
      <c r="F63" s="285"/>
      <c r="G63" s="286"/>
    </row>
    <row r="64" spans="1:7" s="17" customFormat="1" ht="15.5" thickBot="1" x14ac:dyDescent="0.4">
      <c r="A64" s="187"/>
      <c r="B64" s="187"/>
      <c r="C64" s="284" t="s">
        <v>34</v>
      </c>
      <c r="D64" s="285"/>
      <c r="E64" s="285"/>
      <c r="F64" s="285"/>
      <c r="G64" s="286"/>
    </row>
    <row r="65" spans="2:7" s="17" customFormat="1" ht="15.5" thickBot="1" x14ac:dyDescent="0.4">
      <c r="B65" s="187"/>
      <c r="C65" s="294"/>
      <c r="D65" s="294"/>
      <c r="E65" s="294"/>
      <c r="F65" s="294"/>
      <c r="G65" s="294"/>
    </row>
    <row r="66" spans="2:7" s="17" customFormat="1" ht="18.75" customHeight="1" x14ac:dyDescent="0.35">
      <c r="B66" s="187"/>
      <c r="C66" s="295" t="s">
        <v>35</v>
      </c>
      <c r="D66" s="295"/>
      <c r="E66" s="295"/>
      <c r="F66" s="295"/>
      <c r="G66" s="295"/>
    </row>
    <row r="67" spans="2:7" s="17" customFormat="1" ht="15" x14ac:dyDescent="0.35">
      <c r="B67" s="187"/>
      <c r="C67" s="279" t="s">
        <v>36</v>
      </c>
      <c r="D67" s="279"/>
      <c r="E67" s="279"/>
      <c r="F67" s="279"/>
      <c r="G67" s="279"/>
    </row>
    <row r="68" spans="2:7" s="17" customFormat="1" ht="15" x14ac:dyDescent="0.35">
      <c r="B68" s="31" t="s">
        <v>37</v>
      </c>
      <c r="C68" s="288" t="s">
        <v>38</v>
      </c>
      <c r="D68" s="288"/>
      <c r="E68" s="288"/>
      <c r="F68" s="288"/>
      <c r="G68" s="288"/>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298"/>
      <c r="D72" s="298"/>
      <c r="E72" s="298"/>
      <c r="F72" s="298"/>
      <c r="G72" s="298"/>
    </row>
    <row r="73" spans="2:7" ht="16" x14ac:dyDescent="0.35">
      <c r="C73" s="298"/>
      <c r="D73" s="298"/>
      <c r="E73" s="298"/>
      <c r="F73" s="298"/>
      <c r="G73" s="298"/>
    </row>
    <row r="74" spans="2:7" ht="18.75" customHeight="1" x14ac:dyDescent="0.35">
      <c r="C74" s="298"/>
      <c r="D74" s="298"/>
      <c r="E74" s="298"/>
      <c r="F74" s="298"/>
      <c r="G74" s="298"/>
    </row>
    <row r="75" spans="2:7" ht="16" x14ac:dyDescent="0.35">
      <c r="C75" s="298"/>
      <c r="D75" s="298"/>
      <c r="E75" s="298"/>
      <c r="F75" s="298"/>
      <c r="G75" s="298"/>
    </row>
    <row r="76" spans="2:7" ht="16" x14ac:dyDescent="0.35">
      <c r="C76" s="8"/>
      <c r="D76" s="8"/>
      <c r="E76" s="8"/>
      <c r="F76" s="8"/>
    </row>
    <row r="77" spans="2:7" ht="16" x14ac:dyDescent="0.35">
      <c r="C77" s="297"/>
      <c r="D77" s="297"/>
      <c r="E77" s="297"/>
    </row>
    <row r="78" spans="2:7" ht="16" x14ac:dyDescent="0.35">
      <c r="C78" s="297"/>
      <c r="D78" s="297"/>
      <c r="E78" s="297"/>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698" yWindow="569" count="15">
    <dataValidation type="date" allowBlank="1" showInputMessage="1" showErrorMessage="1" errorTitle="Incorrect format" error="Please revise information according to specified format" promptTitle="Input date in specific format" prompt="YYYY-MM-DD" sqref="E19:E20 E24 E27 E30" xr:uid="{00000000-0002-0000-0100-000000000000}">
      <formula1>36161</formula1>
      <formula2>47848</formula2>
    </dataValidation>
    <dataValidation allowBlank="1" showInputMessage="1" showErrorMessage="1" promptTitle="EITI Report URL" prompt="Please insert direct URL to EITI Report (or report folder)." sqref="E25 E31 E34" xr:uid="{00000000-0002-0000-0100-000001000000}"/>
    <dataValidation allowBlank="1" showInputMessage="1" showErrorMessage="1" promptTitle="Entity name" prompt="Insert name of the organisation, company, or government agency here" sqref="E23" xr:uid="{00000000-0002-0000-01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E31 E34" xr:uid="{00000000-0002-0000-0100-000007000000}">
      <formula1>36161</formula1>
      <formula2>47848</formula2>
    </dataValidation>
    <dataValidation type="whole" operator="greaterThanOrEqual" allowBlank="1" showInputMessage="1" showErrorMessage="1" errorTitle="Number" error="Please input a number in this cell" sqref="E42:E43" xr:uid="{00000000-0002-0000-0100-000008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9000000}">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E31 E34" xr:uid="{00000000-0002-0000-0100-00000A000000}">
      <formula1>#REF!</formula1>
    </dataValidation>
    <dataValidation type="whole" showInputMessage="1" showErrorMessage="1" sqref="F1 D14:D61 G18 E21:G21 E15:E18 E32:G32 E35:G36 E47 C33:C68 F8:F61 G1:G2 D61:G61 C1:C31 D8:G13 D1:E2 F69:F1048576 E52:G57" xr:uid="{00000000-0002-0000-0100-00000B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C000000}"/>
    <dataValidation showInputMessage="1" showErrorMessage="1" sqref="C32" xr:uid="{00000000-0002-0000-0100-00000D000000}"/>
    <dataValidation type="list" allowBlank="1" showInputMessage="1" showErrorMessage="1" promptTitle="Choose from drop-down menu" prompt="Please select the relevant country from the drop-down menu" sqref="E14" xr:uid="{00000000-0002-0000-0100-00000E000000}">
      <formula1>Countries_list</formula1>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25" r:id="rId5" xr:uid="{00000000-0004-0000-0100-000004000000}"/>
    <hyperlink ref="E46" r:id="rId6" xr:uid="{00000000-0004-0000-0100-000005000000}"/>
    <hyperlink ref="E60" r:id="rId7" xr:uid="{00000000-0004-0000-0100-000006000000}"/>
    <hyperlink ref="E31" r:id="rId8" xr:uid="{00000000-0004-0000-0100-000007000000}"/>
    <hyperlink ref="E34" r:id="rId9" xr:uid="{00000000-0004-0000-0100-000008000000}"/>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698" yWindow="569"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F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9"/>
  <sheetViews>
    <sheetView showGridLines="0" tabSelected="1" topLeftCell="A79" zoomScale="85" zoomScaleNormal="85" workbookViewId="0">
      <selection activeCell="F63" sqref="F63"/>
    </sheetView>
  </sheetViews>
  <sheetFormatPr defaultColWidth="4" defaultRowHeight="24" customHeight="1" x14ac:dyDescent="0.35"/>
  <cols>
    <col min="1" max="1" width="4" style="7"/>
    <col min="2" max="2" width="56.54296875" style="7" customWidth="1"/>
    <col min="3" max="3" width="4" style="7"/>
    <col min="4" max="4" width="50.54296875" style="7" customWidth="1"/>
    <col min="5" max="5" width="5.453125" style="7" customWidth="1"/>
    <col min="6" max="6" width="50.54296875" style="7" customWidth="1"/>
    <col min="7" max="7" width="4" style="7"/>
    <col min="8" max="8" width="66.1796875" style="7" customWidth="1"/>
    <col min="9" max="15" width="4" style="7"/>
    <col min="16" max="16" width="42" style="7" bestFit="1" customWidth="1"/>
    <col min="17" max="16384" width="4" style="7"/>
  </cols>
  <sheetData>
    <row r="1" spans="1:16" ht="16" x14ac:dyDescent="0.35"/>
    <row r="2" spans="1:16" s="17" customFormat="1" ht="15" x14ac:dyDescent="0.35">
      <c r="A2" s="187"/>
      <c r="B2" s="47" t="s">
        <v>112</v>
      </c>
      <c r="C2" s="47"/>
      <c r="D2" s="47"/>
      <c r="E2" s="47"/>
      <c r="F2" s="47"/>
      <c r="G2" s="47"/>
      <c r="H2" s="47"/>
      <c r="I2" s="187"/>
      <c r="J2" s="187"/>
      <c r="K2" s="187"/>
      <c r="L2" s="187"/>
      <c r="M2" s="187"/>
      <c r="N2" s="187"/>
      <c r="O2" s="187"/>
      <c r="P2" s="187"/>
    </row>
    <row r="3" spans="1:16" s="166" customFormat="1" ht="22.5" x14ac:dyDescent="0.35">
      <c r="B3" s="290" t="s">
        <v>40</v>
      </c>
      <c r="C3" s="290"/>
      <c r="D3" s="290"/>
      <c r="E3" s="290"/>
      <c r="F3" s="290"/>
      <c r="G3" s="290"/>
      <c r="H3" s="290"/>
    </row>
    <row r="4" spans="1:16" s="17" customFormat="1" ht="17.149999999999999" customHeight="1" x14ac:dyDescent="0.35">
      <c r="A4" s="187"/>
      <c r="B4" s="299" t="s">
        <v>113</v>
      </c>
      <c r="C4" s="299"/>
      <c r="D4" s="299"/>
      <c r="E4" s="299"/>
      <c r="F4" s="299"/>
      <c r="G4" s="299"/>
      <c r="H4" s="299"/>
      <c r="I4" s="187"/>
      <c r="J4" s="187"/>
      <c r="K4" s="187"/>
      <c r="L4" s="187"/>
      <c r="M4" s="187"/>
      <c r="N4" s="187"/>
      <c r="O4" s="187"/>
      <c r="P4" s="187"/>
    </row>
    <row r="5" spans="1:16" s="17" customFormat="1" ht="15" x14ac:dyDescent="0.35">
      <c r="A5" s="187"/>
      <c r="B5" s="292" t="s">
        <v>114</v>
      </c>
      <c r="C5" s="292"/>
      <c r="D5" s="292"/>
      <c r="E5" s="292"/>
      <c r="F5" s="292"/>
      <c r="G5" s="292"/>
      <c r="H5" s="292"/>
      <c r="I5" s="187"/>
      <c r="J5" s="187"/>
      <c r="K5" s="187"/>
      <c r="L5" s="187"/>
      <c r="M5" s="187"/>
      <c r="N5" s="187"/>
      <c r="O5" s="187"/>
      <c r="P5" s="187"/>
    </row>
    <row r="6" spans="1:16" s="17" customFormat="1" ht="15" x14ac:dyDescent="0.4">
      <c r="A6" s="187"/>
      <c r="B6" s="292" t="s">
        <v>115</v>
      </c>
      <c r="C6" s="292"/>
      <c r="D6" s="292"/>
      <c r="E6" s="292"/>
      <c r="F6" s="292"/>
      <c r="G6" s="292"/>
      <c r="H6" s="292"/>
      <c r="I6" s="187"/>
      <c r="J6" s="187"/>
      <c r="K6" s="187"/>
      <c r="L6" s="187"/>
      <c r="M6" s="187"/>
      <c r="N6" s="187"/>
      <c r="O6" s="187"/>
      <c r="P6" s="15"/>
    </row>
    <row r="7" spans="1:16" s="17" customFormat="1" ht="15" x14ac:dyDescent="0.35">
      <c r="A7" s="187"/>
      <c r="B7" s="292" t="s">
        <v>116</v>
      </c>
      <c r="C7" s="292"/>
      <c r="D7" s="292"/>
      <c r="E7" s="292"/>
      <c r="F7" s="292"/>
      <c r="G7" s="292"/>
      <c r="H7" s="292"/>
      <c r="I7" s="187"/>
      <c r="J7" s="187"/>
      <c r="K7" s="187"/>
      <c r="L7" s="187"/>
      <c r="M7" s="187"/>
      <c r="N7" s="187"/>
      <c r="O7" s="187"/>
      <c r="P7" s="187"/>
    </row>
    <row r="8" spans="1:16" s="17" customFormat="1" ht="17.149999999999999" customHeight="1" x14ac:dyDescent="0.35">
      <c r="A8" s="187"/>
      <c r="B8" s="292" t="s">
        <v>117</v>
      </c>
      <c r="C8" s="292"/>
      <c r="D8" s="292"/>
      <c r="E8" s="292"/>
      <c r="F8" s="292"/>
      <c r="G8" s="292"/>
      <c r="H8" s="292"/>
      <c r="I8" s="187"/>
      <c r="J8" s="187"/>
      <c r="K8" s="187"/>
      <c r="L8" s="187"/>
      <c r="M8" s="187"/>
      <c r="N8" s="187"/>
      <c r="O8" s="187"/>
      <c r="P8" s="187"/>
    </row>
    <row r="9" spans="1:16" s="17" customFormat="1" ht="15" customHeight="1" x14ac:dyDescent="0.4">
      <c r="A9" s="187"/>
      <c r="B9" s="304" t="s">
        <v>118</v>
      </c>
      <c r="C9" s="304"/>
      <c r="D9" s="304"/>
      <c r="E9" s="304"/>
      <c r="F9" s="304"/>
      <c r="G9" s="304"/>
      <c r="H9" s="304"/>
      <c r="I9" s="187"/>
      <c r="J9" s="187"/>
      <c r="K9" s="187"/>
      <c r="L9" s="187"/>
      <c r="M9" s="187"/>
      <c r="N9" s="187"/>
      <c r="O9" s="187"/>
      <c r="P9" s="187"/>
    </row>
    <row r="10" spans="1:16" s="17" customFormat="1" ht="15" customHeight="1" x14ac:dyDescent="0.4">
      <c r="A10" s="187"/>
      <c r="B10" s="187"/>
      <c r="C10" s="187"/>
      <c r="D10" s="187"/>
      <c r="E10" s="112"/>
      <c r="F10" s="112"/>
      <c r="G10" s="112"/>
      <c r="H10" s="112"/>
      <c r="I10" s="187"/>
      <c r="J10" s="187"/>
      <c r="K10" s="187"/>
      <c r="L10" s="187"/>
      <c r="M10" s="187"/>
      <c r="N10" s="187"/>
      <c r="O10" s="187"/>
      <c r="P10" s="187"/>
    </row>
    <row r="11" spans="1:16" s="17" customFormat="1" ht="16" x14ac:dyDescent="0.35">
      <c r="A11" s="187"/>
      <c r="B11" s="51" t="s">
        <v>45</v>
      </c>
      <c r="C11" s="257"/>
      <c r="D11" s="22" t="s">
        <v>46</v>
      </c>
      <c r="E11" s="257"/>
      <c r="F11" s="23" t="s">
        <v>21</v>
      </c>
      <c r="G11" s="7"/>
      <c r="H11" s="187"/>
      <c r="I11" s="187"/>
      <c r="J11" s="187"/>
      <c r="K11" s="187"/>
      <c r="L11" s="187"/>
      <c r="M11" s="187"/>
      <c r="N11" s="187"/>
      <c r="O11" s="187"/>
      <c r="P11" s="187"/>
    </row>
    <row r="12" spans="1:16" s="17" customFormat="1" ht="15" x14ac:dyDescent="0.35">
      <c r="A12" s="187"/>
      <c r="B12" s="187"/>
      <c r="C12" s="187"/>
      <c r="D12" s="187"/>
      <c r="E12" s="187"/>
      <c r="F12" s="187"/>
      <c r="G12" s="187"/>
      <c r="H12" s="187"/>
      <c r="I12" s="187"/>
      <c r="J12" s="187"/>
      <c r="K12" s="187"/>
      <c r="L12" s="187"/>
      <c r="M12" s="187"/>
      <c r="N12" s="187"/>
      <c r="O12" s="187"/>
      <c r="P12" s="187"/>
    </row>
    <row r="13" spans="1:16" s="166" customFormat="1" ht="22.5" x14ac:dyDescent="0.35">
      <c r="B13" s="16" t="s">
        <v>119</v>
      </c>
      <c r="D13" s="167"/>
      <c r="F13" s="167"/>
    </row>
    <row r="14" spans="1:16" s="17" customFormat="1" ht="15" x14ac:dyDescent="0.35">
      <c r="A14" s="187"/>
      <c r="B14" s="33" t="s">
        <v>120</v>
      </c>
      <c r="C14" s="187"/>
      <c r="D14" s="33"/>
      <c r="E14" s="187"/>
      <c r="F14" s="33"/>
      <c r="G14" s="187"/>
      <c r="H14" s="187"/>
      <c r="I14" s="187"/>
      <c r="J14" s="187"/>
      <c r="K14" s="187"/>
      <c r="L14" s="187"/>
      <c r="M14" s="187"/>
      <c r="N14" s="187"/>
      <c r="O14" s="187"/>
      <c r="P14" s="187"/>
    </row>
    <row r="15" spans="1:16" s="17" customFormat="1" ht="15" x14ac:dyDescent="0.35">
      <c r="A15" s="187"/>
      <c r="B15" s="36"/>
      <c r="C15" s="187"/>
      <c r="D15" s="113"/>
      <c r="E15" s="187"/>
      <c r="F15" s="113"/>
      <c r="G15" s="187"/>
      <c r="H15" s="187"/>
      <c r="I15" s="187"/>
      <c r="J15" s="187"/>
      <c r="K15" s="187"/>
      <c r="L15" s="187"/>
      <c r="M15" s="187"/>
      <c r="N15" s="187"/>
      <c r="O15" s="187"/>
      <c r="P15" s="187"/>
    </row>
    <row r="16" spans="1:16" s="183" customFormat="1" ht="19" x14ac:dyDescent="0.35">
      <c r="B16" s="184" t="s">
        <v>121</v>
      </c>
      <c r="D16" s="184" t="s">
        <v>122</v>
      </c>
      <c r="F16" s="184" t="s">
        <v>123</v>
      </c>
      <c r="H16" s="185" t="s">
        <v>124</v>
      </c>
    </row>
    <row r="17" spans="1:16" s="17" customFormat="1" ht="32.25" customHeight="1" x14ac:dyDescent="0.35">
      <c r="A17" s="187"/>
      <c r="B17" s="114" t="s">
        <v>125</v>
      </c>
      <c r="C17" s="187"/>
      <c r="D17" s="115"/>
      <c r="E17" s="187"/>
      <c r="F17" s="115"/>
      <c r="G17" s="187"/>
      <c r="H17" s="262"/>
      <c r="I17" s="187"/>
      <c r="J17" s="187"/>
      <c r="K17" s="187"/>
      <c r="L17" s="187"/>
      <c r="M17" s="187"/>
      <c r="N17" s="187"/>
      <c r="O17" s="187"/>
      <c r="P17" s="187"/>
    </row>
    <row r="18" spans="1:16" s="17" customFormat="1" ht="15" x14ac:dyDescent="0.35">
      <c r="A18" s="187"/>
      <c r="B18" s="116" t="s">
        <v>126</v>
      </c>
      <c r="C18" s="187"/>
      <c r="D18" s="117"/>
      <c r="E18" s="187"/>
      <c r="F18" s="117"/>
      <c r="G18" s="187"/>
      <c r="H18" s="231"/>
      <c r="I18" s="187"/>
      <c r="J18" s="187"/>
      <c r="K18" s="187"/>
      <c r="L18" s="187"/>
      <c r="M18" s="187"/>
      <c r="N18" s="187"/>
      <c r="O18" s="187"/>
      <c r="P18" s="187"/>
    </row>
    <row r="19" spans="1:16" s="17" customFormat="1" ht="28" x14ac:dyDescent="0.35">
      <c r="A19" s="187"/>
      <c r="B19" s="118" t="s">
        <v>127</v>
      </c>
      <c r="C19" s="187"/>
      <c r="D19" s="143" t="s">
        <v>128</v>
      </c>
      <c r="E19" s="187"/>
      <c r="F19" s="207" t="s">
        <v>129</v>
      </c>
      <c r="G19" s="187"/>
      <c r="H19" s="234" t="s">
        <v>130</v>
      </c>
      <c r="I19" s="187"/>
      <c r="J19" s="187"/>
      <c r="K19" s="187"/>
      <c r="L19" s="187"/>
      <c r="M19" s="187"/>
      <c r="N19" s="187"/>
      <c r="O19" s="187"/>
      <c r="P19" s="187"/>
    </row>
    <row r="20" spans="1:16" s="17" customFormat="1" ht="126" x14ac:dyDescent="0.35">
      <c r="A20" s="187"/>
      <c r="B20" s="118" t="s">
        <v>131</v>
      </c>
      <c r="C20" s="187"/>
      <c r="D20" s="143" t="s">
        <v>128</v>
      </c>
      <c r="E20" s="187"/>
      <c r="F20" s="207" t="s">
        <v>132</v>
      </c>
      <c r="G20" s="187"/>
      <c r="H20" s="208"/>
      <c r="I20" s="187"/>
      <c r="J20" s="187"/>
      <c r="K20" s="187"/>
      <c r="L20" s="187"/>
      <c r="M20" s="187"/>
      <c r="N20" s="187"/>
      <c r="O20" s="187"/>
      <c r="P20" s="187"/>
    </row>
    <row r="21" spans="1:16" s="17" customFormat="1" ht="15" x14ac:dyDescent="0.35">
      <c r="A21" s="187"/>
      <c r="B21" s="118" t="s">
        <v>133</v>
      </c>
      <c r="C21" s="187"/>
      <c r="D21" s="143" t="s">
        <v>128</v>
      </c>
      <c r="E21" s="187"/>
      <c r="F21" s="207" t="s">
        <v>134</v>
      </c>
      <c r="G21" s="187"/>
      <c r="H21" s="231" t="s">
        <v>135</v>
      </c>
      <c r="I21" s="187"/>
      <c r="J21" s="187"/>
      <c r="K21" s="187"/>
      <c r="L21" s="187"/>
      <c r="M21" s="187"/>
      <c r="N21" s="187"/>
      <c r="O21" s="187"/>
      <c r="P21" s="187"/>
    </row>
    <row r="22" spans="1:16" s="17" customFormat="1" ht="123.65" customHeight="1" x14ac:dyDescent="0.35">
      <c r="A22" s="187"/>
      <c r="B22" s="119" t="s">
        <v>136</v>
      </c>
      <c r="C22" s="187"/>
      <c r="D22" s="143" t="s">
        <v>128</v>
      </c>
      <c r="E22" s="187"/>
      <c r="F22" s="207" t="s">
        <v>137</v>
      </c>
      <c r="G22" s="187"/>
      <c r="H22" s="209" t="s">
        <v>138</v>
      </c>
      <c r="I22" s="187"/>
      <c r="J22" s="187"/>
      <c r="K22" s="187"/>
      <c r="L22" s="187"/>
      <c r="M22" s="187"/>
      <c r="N22" s="187"/>
      <c r="O22" s="187"/>
      <c r="P22" s="187"/>
    </row>
    <row r="23" spans="1:16" s="17" customFormat="1" ht="15" x14ac:dyDescent="0.35">
      <c r="A23" s="187"/>
      <c r="B23" s="36"/>
      <c r="C23" s="187"/>
      <c r="D23" s="113"/>
      <c r="E23" s="187"/>
      <c r="F23" s="113"/>
      <c r="G23" s="187"/>
      <c r="H23" s="187"/>
      <c r="I23" s="187"/>
      <c r="J23" s="187"/>
      <c r="K23" s="187"/>
      <c r="L23" s="187"/>
      <c r="M23" s="187"/>
      <c r="N23" s="187"/>
      <c r="O23" s="187"/>
      <c r="P23" s="187"/>
    </row>
    <row r="24" spans="1:16" s="17" customFormat="1" ht="15" x14ac:dyDescent="0.35">
      <c r="A24" s="187"/>
      <c r="B24" s="114" t="s">
        <v>139</v>
      </c>
      <c r="C24" s="187"/>
      <c r="D24" s="115"/>
      <c r="E24" s="187"/>
      <c r="F24" s="115"/>
      <c r="G24" s="187"/>
      <c r="H24" s="262"/>
      <c r="I24" s="187"/>
      <c r="J24" s="187"/>
      <c r="K24" s="187"/>
      <c r="L24" s="187"/>
      <c r="M24" s="187"/>
      <c r="N24" s="187"/>
      <c r="O24" s="187"/>
      <c r="P24" s="187"/>
    </row>
    <row r="25" spans="1:16" s="17" customFormat="1" ht="15" x14ac:dyDescent="0.35">
      <c r="A25" s="187"/>
      <c r="B25" s="116" t="s">
        <v>126</v>
      </c>
      <c r="C25" s="187"/>
      <c r="D25" s="117"/>
      <c r="E25" s="187"/>
      <c r="F25" s="117"/>
      <c r="G25" s="187"/>
      <c r="H25" s="231"/>
      <c r="I25" s="187"/>
      <c r="J25" s="187"/>
      <c r="K25" s="187"/>
      <c r="L25" s="187"/>
      <c r="M25" s="187"/>
      <c r="N25" s="187"/>
      <c r="O25" s="187"/>
      <c r="P25" s="187"/>
    </row>
    <row r="26" spans="1:16" s="17" customFormat="1" ht="15" x14ac:dyDescent="0.35">
      <c r="A26" s="187"/>
      <c r="B26" s="118" t="s">
        <v>140</v>
      </c>
      <c r="C26" s="187"/>
      <c r="D26" s="143" t="s">
        <v>76</v>
      </c>
      <c r="E26" s="187"/>
      <c r="F26" s="143" t="s">
        <v>141</v>
      </c>
      <c r="G26" s="187"/>
      <c r="H26" s="231"/>
      <c r="I26" s="187"/>
      <c r="J26" s="187"/>
      <c r="K26" s="187"/>
      <c r="L26" s="187"/>
      <c r="M26" s="187"/>
      <c r="N26" s="187"/>
      <c r="O26" s="187"/>
      <c r="P26" s="187"/>
    </row>
    <row r="27" spans="1:16" s="17" customFormat="1" ht="15" x14ac:dyDescent="0.35">
      <c r="A27" s="263"/>
      <c r="B27" s="120" t="s">
        <v>142</v>
      </c>
      <c r="C27" s="264"/>
      <c r="D27" s="143" t="s">
        <v>128</v>
      </c>
      <c r="E27" s="187"/>
      <c r="F27" s="207" t="s">
        <v>143</v>
      </c>
      <c r="G27" s="187"/>
      <c r="H27" s="231"/>
      <c r="I27" s="187"/>
      <c r="J27" s="187"/>
      <c r="K27" s="187"/>
      <c r="L27" s="187"/>
      <c r="M27" s="187"/>
      <c r="N27" s="187"/>
      <c r="O27" s="187"/>
      <c r="P27" s="187"/>
    </row>
    <row r="28" spans="1:16" s="17" customFormat="1" ht="15" x14ac:dyDescent="0.35">
      <c r="A28" s="187"/>
      <c r="B28" s="118" t="s">
        <v>144</v>
      </c>
      <c r="C28" s="187"/>
      <c r="D28" s="143" t="s">
        <v>76</v>
      </c>
      <c r="E28" s="187"/>
      <c r="F28" s="143" t="s">
        <v>141</v>
      </c>
      <c r="G28" s="187"/>
      <c r="H28" s="231"/>
      <c r="I28" s="187"/>
      <c r="J28" s="187"/>
      <c r="K28" s="187"/>
      <c r="L28" s="187"/>
      <c r="M28" s="187"/>
      <c r="N28" s="187"/>
      <c r="O28" s="187"/>
      <c r="P28" s="187"/>
    </row>
    <row r="29" spans="1:16" s="17" customFormat="1" ht="15" x14ac:dyDescent="0.35">
      <c r="A29" s="187"/>
      <c r="B29" s="121" t="s">
        <v>142</v>
      </c>
      <c r="C29" s="264"/>
      <c r="D29" s="143" t="s">
        <v>76</v>
      </c>
      <c r="E29" s="187"/>
      <c r="F29" s="143" t="s">
        <v>141</v>
      </c>
      <c r="G29" s="187"/>
      <c r="H29" s="231"/>
      <c r="I29" s="187"/>
      <c r="J29" s="187"/>
      <c r="K29" s="187"/>
      <c r="L29" s="187"/>
      <c r="M29" s="187"/>
      <c r="N29" s="187"/>
      <c r="O29" s="187"/>
      <c r="P29" s="187"/>
    </row>
    <row r="30" spans="1:16" s="17" customFormat="1" ht="15" x14ac:dyDescent="0.35">
      <c r="A30" s="187"/>
      <c r="B30" s="118" t="s">
        <v>145</v>
      </c>
      <c r="C30" s="187"/>
      <c r="D30" s="143" t="s">
        <v>76</v>
      </c>
      <c r="E30" s="187"/>
      <c r="F30" s="143" t="s">
        <v>141</v>
      </c>
      <c r="G30" s="187"/>
      <c r="H30" s="231"/>
      <c r="I30" s="187"/>
      <c r="J30" s="187"/>
      <c r="K30" s="187"/>
      <c r="L30" s="187"/>
      <c r="M30" s="187"/>
      <c r="N30" s="187"/>
      <c r="O30" s="187"/>
      <c r="P30" s="187"/>
    </row>
    <row r="31" spans="1:16" s="17" customFormat="1" ht="15" x14ac:dyDescent="0.35">
      <c r="A31" s="187"/>
      <c r="B31" s="122" t="s">
        <v>146</v>
      </c>
      <c r="C31" s="264"/>
      <c r="D31" s="144">
        <v>130</v>
      </c>
      <c r="E31" s="187"/>
      <c r="F31" s="143" t="s">
        <v>141</v>
      </c>
      <c r="G31" s="187"/>
      <c r="H31" s="231"/>
      <c r="I31" s="187"/>
      <c r="J31" s="187"/>
      <c r="K31" s="187"/>
      <c r="L31" s="187"/>
      <c r="M31" s="187"/>
      <c r="N31" s="187"/>
      <c r="O31" s="187"/>
      <c r="P31" s="187"/>
    </row>
    <row r="32" spans="1:16" s="17" customFormat="1" ht="15" x14ac:dyDescent="0.35">
      <c r="A32" s="187"/>
      <c r="B32" s="123"/>
      <c r="C32" s="187"/>
      <c r="D32" s="113"/>
      <c r="E32" s="187"/>
      <c r="F32" s="113"/>
      <c r="G32" s="187"/>
      <c r="H32" s="265"/>
      <c r="I32" s="187"/>
      <c r="J32" s="187"/>
      <c r="K32" s="187"/>
      <c r="L32" s="187"/>
      <c r="M32" s="187"/>
      <c r="N32" s="187"/>
      <c r="O32" s="187"/>
      <c r="P32" s="187"/>
    </row>
    <row r="33" spans="1:15" s="17" customFormat="1" ht="15" x14ac:dyDescent="0.35">
      <c r="A33" s="187"/>
      <c r="B33" s="114" t="s">
        <v>147</v>
      </c>
      <c r="C33" s="187"/>
      <c r="D33" s="124"/>
      <c r="E33" s="187"/>
      <c r="F33" s="124"/>
      <c r="G33" s="187"/>
      <c r="H33" s="262"/>
      <c r="I33" s="187"/>
      <c r="J33" s="187"/>
      <c r="K33" s="187"/>
      <c r="L33" s="187"/>
      <c r="M33" s="187"/>
      <c r="N33" s="187"/>
      <c r="O33" s="187"/>
    </row>
    <row r="34" spans="1:15" s="17" customFormat="1" ht="15" x14ac:dyDescent="0.35">
      <c r="A34" s="187"/>
      <c r="B34" s="116" t="s">
        <v>148</v>
      </c>
      <c r="C34" s="187"/>
      <c r="D34" s="143" t="s">
        <v>128</v>
      </c>
      <c r="E34" s="187"/>
      <c r="F34" s="207" t="s">
        <v>149</v>
      </c>
      <c r="G34" s="187"/>
      <c r="H34" s="231"/>
      <c r="I34" s="187"/>
      <c r="J34" s="187"/>
      <c r="K34" s="187"/>
      <c r="L34" s="187"/>
      <c r="M34" s="187"/>
      <c r="N34" s="187"/>
      <c r="O34" s="187"/>
    </row>
    <row r="35" spans="1:15" s="17" customFormat="1" ht="15" x14ac:dyDescent="0.35">
      <c r="A35" s="187"/>
      <c r="B35" s="116" t="s">
        <v>150</v>
      </c>
      <c r="C35" s="187"/>
      <c r="D35" s="143" t="s">
        <v>128</v>
      </c>
      <c r="E35" s="187"/>
      <c r="F35" s="207" t="s">
        <v>149</v>
      </c>
      <c r="G35" s="187"/>
      <c r="H35" s="231"/>
      <c r="I35" s="187"/>
      <c r="J35" s="187"/>
      <c r="K35" s="187"/>
      <c r="L35" s="187"/>
      <c r="M35" s="187"/>
      <c r="N35" s="187"/>
      <c r="O35" s="187"/>
    </row>
    <row r="36" spans="1:15" s="17" customFormat="1" ht="15" x14ac:dyDescent="0.35">
      <c r="A36" s="187"/>
      <c r="B36" s="227" t="s">
        <v>151</v>
      </c>
      <c r="C36" s="187"/>
      <c r="D36" s="143" t="s">
        <v>105</v>
      </c>
      <c r="E36" s="187"/>
      <c r="F36" s="143"/>
      <c r="G36" s="187"/>
      <c r="H36" s="266"/>
      <c r="I36" s="187"/>
      <c r="J36" s="187"/>
      <c r="K36" s="187"/>
      <c r="L36" s="187"/>
      <c r="M36" s="187"/>
      <c r="N36" s="187"/>
      <c r="O36" s="187"/>
    </row>
    <row r="37" spans="1:15" s="17" customFormat="1" ht="15" x14ac:dyDescent="0.35">
      <c r="A37" s="187"/>
      <c r="B37" s="36"/>
      <c r="C37" s="187"/>
      <c r="D37" s="113"/>
      <c r="E37" s="187"/>
      <c r="F37" s="113"/>
      <c r="G37" s="187"/>
      <c r="H37" s="187"/>
      <c r="I37" s="187"/>
      <c r="J37" s="187"/>
      <c r="K37" s="187"/>
      <c r="L37" s="187"/>
      <c r="M37" s="187"/>
      <c r="N37" s="187"/>
      <c r="O37" s="187"/>
    </row>
    <row r="38" spans="1:15" s="17" customFormat="1" ht="15" x14ac:dyDescent="0.35">
      <c r="A38" s="187"/>
      <c r="B38" s="114" t="s">
        <v>152</v>
      </c>
      <c r="C38" s="187"/>
      <c r="D38" s="124"/>
      <c r="E38" s="187"/>
      <c r="F38" s="124"/>
      <c r="G38" s="187"/>
      <c r="H38" s="262"/>
      <c r="I38" s="187"/>
      <c r="J38" s="187"/>
      <c r="K38" s="187"/>
      <c r="L38" s="187"/>
      <c r="M38" s="187"/>
      <c r="N38" s="187"/>
      <c r="O38" s="187"/>
    </row>
    <row r="39" spans="1:15" s="17" customFormat="1" ht="15" x14ac:dyDescent="0.35">
      <c r="A39" s="187"/>
      <c r="B39" s="225" t="s">
        <v>153</v>
      </c>
      <c r="C39" s="187"/>
      <c r="D39" s="143" t="s">
        <v>128</v>
      </c>
      <c r="E39" s="187"/>
      <c r="F39" s="207" t="s">
        <v>154</v>
      </c>
      <c r="G39" s="187"/>
      <c r="H39" s="231"/>
      <c r="I39" s="187"/>
      <c r="J39" s="187"/>
      <c r="K39" s="187"/>
      <c r="L39" s="187"/>
      <c r="M39" s="187"/>
      <c r="N39" s="187"/>
      <c r="O39" s="187"/>
    </row>
    <row r="40" spans="1:15" s="17" customFormat="1" ht="15" x14ac:dyDescent="0.35">
      <c r="A40" s="187"/>
      <c r="B40" s="226" t="s">
        <v>155</v>
      </c>
      <c r="C40" s="187"/>
      <c r="D40" s="143" t="s">
        <v>128</v>
      </c>
      <c r="E40" s="187"/>
      <c r="F40" s="207" t="s">
        <v>156</v>
      </c>
      <c r="G40" s="187"/>
      <c r="H40" s="231"/>
      <c r="I40" s="187"/>
      <c r="J40" s="187"/>
      <c r="K40" s="187"/>
      <c r="L40" s="187"/>
      <c r="M40" s="187"/>
      <c r="N40" s="187"/>
      <c r="O40" s="187"/>
    </row>
    <row r="41" spans="1:15" s="17" customFormat="1" ht="15" x14ac:dyDescent="0.35">
      <c r="A41" s="187"/>
      <c r="B41" s="225" t="s">
        <v>157</v>
      </c>
      <c r="C41" s="187"/>
      <c r="D41" s="143" t="s">
        <v>128</v>
      </c>
      <c r="E41" s="187"/>
      <c r="F41" s="207" t="s">
        <v>156</v>
      </c>
      <c r="G41" s="187"/>
      <c r="H41" s="231"/>
      <c r="I41" s="187"/>
      <c r="J41" s="187"/>
      <c r="K41" s="187"/>
      <c r="L41" s="187"/>
      <c r="M41" s="187"/>
      <c r="N41" s="187"/>
      <c r="O41" s="187"/>
    </row>
    <row r="42" spans="1:15" s="17" customFormat="1" ht="15" x14ac:dyDescent="0.35">
      <c r="A42" s="187"/>
      <c r="B42" s="225" t="s">
        <v>158</v>
      </c>
      <c r="C42" s="187"/>
      <c r="D42" s="143" t="s">
        <v>128</v>
      </c>
      <c r="E42" s="187"/>
      <c r="F42" s="207" t="s">
        <v>156</v>
      </c>
      <c r="G42" s="187"/>
      <c r="H42" s="231"/>
      <c r="I42" s="187"/>
      <c r="J42" s="187"/>
      <c r="K42" s="187"/>
      <c r="L42" s="187"/>
      <c r="M42" s="187"/>
      <c r="N42" s="187"/>
      <c r="O42" s="187"/>
    </row>
    <row r="43" spans="1:15" s="17" customFormat="1" ht="15" x14ac:dyDescent="0.35">
      <c r="A43" s="187"/>
      <c r="B43" s="227" t="s">
        <v>159</v>
      </c>
      <c r="C43" s="187"/>
      <c r="D43" s="144" t="s">
        <v>104</v>
      </c>
      <c r="E43" s="187"/>
      <c r="F43" s="143" t="str">
        <f>IF(D43=Lists!$K$4,"&lt; Input URL to data source &gt;",IF(D43=Lists!$K$5,"&lt; Reference section in EITI Report or URL &gt;",IF(D43=Lists!$K$6,"&lt; Reference evidence of non-applicability &gt;","")))</f>
        <v>&lt; Reference evidence of non-applicability &gt;</v>
      </c>
      <c r="G43" s="187"/>
      <c r="H43" s="266"/>
      <c r="I43" s="187"/>
      <c r="J43" s="187"/>
      <c r="K43" s="187"/>
      <c r="L43" s="187"/>
      <c r="M43" s="187"/>
      <c r="N43" s="187"/>
      <c r="O43" s="187"/>
    </row>
    <row r="44" spans="1:15" s="17" customFormat="1" ht="15" x14ac:dyDescent="0.35">
      <c r="A44" s="187"/>
      <c r="B44" s="36"/>
      <c r="C44" s="187"/>
      <c r="D44" s="113"/>
      <c r="E44" s="187"/>
      <c r="F44" s="113"/>
      <c r="G44" s="187"/>
      <c r="H44" s="187"/>
      <c r="I44" s="187"/>
      <c r="J44" s="187"/>
      <c r="K44" s="187"/>
      <c r="L44" s="187"/>
      <c r="M44" s="187"/>
      <c r="N44" s="187"/>
      <c r="O44" s="187"/>
    </row>
    <row r="45" spans="1:15" s="17" customFormat="1" ht="15" x14ac:dyDescent="0.35">
      <c r="A45" s="187"/>
      <c r="B45" s="114" t="s">
        <v>160</v>
      </c>
      <c r="C45" s="187"/>
      <c r="D45" s="267"/>
      <c r="E45" s="187"/>
      <c r="F45" s="267"/>
      <c r="G45" s="187"/>
      <c r="H45" s="262"/>
      <c r="I45" s="187"/>
      <c r="J45" s="187"/>
      <c r="K45" s="187"/>
      <c r="L45" s="187"/>
      <c r="M45" s="187"/>
      <c r="N45" s="187"/>
      <c r="O45" s="187"/>
    </row>
    <row r="46" spans="1:15" s="17" customFormat="1" ht="15" x14ac:dyDescent="0.35">
      <c r="A46" s="187"/>
      <c r="B46" s="116" t="s">
        <v>161</v>
      </c>
      <c r="C46" s="187"/>
      <c r="D46" s="143" t="s">
        <v>76</v>
      </c>
      <c r="E46" s="187"/>
      <c r="F46" s="143" t="s">
        <v>162</v>
      </c>
      <c r="G46" s="187"/>
      <c r="H46" s="231"/>
      <c r="I46" s="187"/>
      <c r="J46" s="187"/>
      <c r="K46" s="187"/>
      <c r="L46" s="187"/>
      <c r="M46" s="187"/>
      <c r="N46" s="187"/>
      <c r="O46" s="187"/>
    </row>
    <row r="47" spans="1:15" s="17" customFormat="1" ht="15" x14ac:dyDescent="0.35">
      <c r="A47" s="187"/>
      <c r="B47" s="118" t="s">
        <v>163</v>
      </c>
      <c r="C47" s="187"/>
      <c r="D47" s="143" t="s">
        <v>76</v>
      </c>
      <c r="E47" s="187"/>
      <c r="F47" s="143" t="s">
        <v>162</v>
      </c>
      <c r="G47" s="187"/>
      <c r="H47" s="231"/>
      <c r="I47" s="187"/>
      <c r="J47" s="187"/>
      <c r="K47" s="187"/>
      <c r="L47" s="187"/>
      <c r="M47" s="187"/>
      <c r="N47" s="187"/>
      <c r="O47" s="187"/>
    </row>
    <row r="48" spans="1:15" s="17" customFormat="1" ht="15" x14ac:dyDescent="0.35">
      <c r="A48" s="187"/>
      <c r="B48" s="227" t="s">
        <v>164</v>
      </c>
      <c r="C48" s="187"/>
      <c r="D48" s="145" t="s">
        <v>165</v>
      </c>
      <c r="E48" s="187"/>
      <c r="F48" s="144" t="s">
        <v>166</v>
      </c>
      <c r="G48" s="187"/>
      <c r="H48" s="266"/>
      <c r="I48" s="187"/>
      <c r="J48" s="187"/>
      <c r="K48" s="187"/>
      <c r="L48" s="187"/>
      <c r="M48" s="187"/>
      <c r="N48" s="187"/>
      <c r="O48" s="187"/>
    </row>
    <row r="49" spans="1:9" s="17" customFormat="1" ht="15" x14ac:dyDescent="0.35">
      <c r="A49" s="187"/>
      <c r="B49" s="36"/>
      <c r="C49" s="187"/>
      <c r="D49" s="113"/>
      <c r="E49" s="187"/>
      <c r="F49" s="113"/>
      <c r="G49" s="187"/>
      <c r="H49" s="187"/>
      <c r="I49" s="187"/>
    </row>
    <row r="50" spans="1:9" s="17" customFormat="1" ht="15" x14ac:dyDescent="0.35">
      <c r="A50" s="187"/>
      <c r="B50" s="114" t="s">
        <v>167</v>
      </c>
      <c r="C50" s="187"/>
      <c r="D50" s="267"/>
      <c r="E50" s="187"/>
      <c r="F50" s="267"/>
      <c r="G50" s="187"/>
      <c r="H50" s="262"/>
      <c r="I50" s="187"/>
    </row>
    <row r="51" spans="1:9" s="17" customFormat="1" ht="30" x14ac:dyDescent="0.35">
      <c r="A51" s="187"/>
      <c r="B51" s="126" t="s">
        <v>168</v>
      </c>
      <c r="C51" s="187"/>
      <c r="D51" s="143" t="s">
        <v>76</v>
      </c>
      <c r="E51" s="187"/>
      <c r="F51" s="143" t="s">
        <v>141</v>
      </c>
      <c r="G51" s="187"/>
      <c r="H51" s="231"/>
      <c r="I51" s="187"/>
    </row>
    <row r="52" spans="1:9" s="17" customFormat="1" ht="140" x14ac:dyDescent="0.35">
      <c r="A52" s="187"/>
      <c r="B52" s="127" t="s">
        <v>169</v>
      </c>
      <c r="C52" s="187"/>
      <c r="D52" s="143" t="s">
        <v>128</v>
      </c>
      <c r="E52" s="187"/>
      <c r="F52" s="207" t="s">
        <v>170</v>
      </c>
      <c r="G52" s="187"/>
      <c r="H52" s="231"/>
      <c r="I52" s="187"/>
    </row>
    <row r="53" spans="1:9" s="17" customFormat="1" ht="36" customHeight="1" x14ac:dyDescent="0.35">
      <c r="A53" s="187"/>
      <c r="B53" s="128" t="s">
        <v>171</v>
      </c>
      <c r="C53" s="187"/>
      <c r="D53" s="144" t="s">
        <v>128</v>
      </c>
      <c r="E53" s="187"/>
      <c r="F53" s="210" t="s">
        <v>172</v>
      </c>
      <c r="G53" s="187"/>
      <c r="H53" s="266"/>
      <c r="I53" s="187"/>
    </row>
    <row r="54" spans="1:9" s="17" customFormat="1" ht="15" x14ac:dyDescent="0.35">
      <c r="A54" s="187"/>
      <c r="B54" s="36"/>
      <c r="C54" s="187"/>
      <c r="D54" s="113"/>
      <c r="E54" s="187"/>
      <c r="F54" s="113"/>
      <c r="G54" s="187"/>
      <c r="H54" s="187"/>
      <c r="I54" s="187"/>
    </row>
    <row r="55" spans="1:9" s="17" customFormat="1" ht="15" x14ac:dyDescent="0.35">
      <c r="A55" s="187"/>
      <c r="B55" s="114" t="s">
        <v>173</v>
      </c>
      <c r="C55" s="187"/>
      <c r="D55" s="267"/>
      <c r="E55" s="187"/>
      <c r="F55" s="267"/>
      <c r="G55" s="187"/>
      <c r="H55" s="262"/>
      <c r="I55" s="187"/>
    </row>
    <row r="56" spans="1:9" s="17" customFormat="1" ht="30" x14ac:dyDescent="0.35">
      <c r="A56" s="187"/>
      <c r="B56" s="129" t="s">
        <v>174</v>
      </c>
      <c r="C56" s="187"/>
      <c r="D56" s="143" t="s">
        <v>128</v>
      </c>
      <c r="E56" s="187"/>
      <c r="F56" s="210" t="s">
        <v>143</v>
      </c>
      <c r="G56" s="187"/>
      <c r="H56" s="266"/>
      <c r="I56" s="187"/>
    </row>
    <row r="57" spans="1:9" s="17" customFormat="1" ht="15" x14ac:dyDescent="0.35">
      <c r="A57" s="187"/>
      <c r="B57" s="36"/>
      <c r="C57" s="187"/>
      <c r="D57" s="113"/>
      <c r="E57" s="187"/>
      <c r="F57" s="113"/>
      <c r="G57" s="187"/>
      <c r="H57" s="187"/>
      <c r="I57" s="187"/>
    </row>
    <row r="58" spans="1:9" s="17" customFormat="1" ht="15" x14ac:dyDescent="0.35">
      <c r="A58" s="187"/>
      <c r="B58" s="114" t="s">
        <v>175</v>
      </c>
      <c r="C58" s="187"/>
      <c r="D58" s="267"/>
      <c r="E58" s="187"/>
      <c r="F58" s="267"/>
      <c r="G58" s="187"/>
      <c r="H58" s="262"/>
      <c r="I58" s="187"/>
    </row>
    <row r="59" spans="1:9" s="17" customFormat="1" ht="15" x14ac:dyDescent="0.35">
      <c r="A59" s="187"/>
      <c r="B59" s="188" t="s">
        <v>176</v>
      </c>
      <c r="C59" s="187"/>
      <c r="D59" s="268"/>
      <c r="E59" s="187"/>
      <c r="F59" s="268"/>
      <c r="G59" s="187"/>
      <c r="H59" s="231"/>
      <c r="I59" s="187"/>
    </row>
    <row r="60" spans="1:9" s="17" customFormat="1" ht="15" x14ac:dyDescent="0.35">
      <c r="A60" s="187"/>
      <c r="B60" s="126" t="s">
        <v>177</v>
      </c>
      <c r="C60" s="187"/>
      <c r="D60" s="143" t="s">
        <v>128</v>
      </c>
      <c r="E60" s="187"/>
      <c r="F60" s="207" t="s">
        <v>143</v>
      </c>
      <c r="G60" s="187"/>
      <c r="H60" s="231"/>
      <c r="I60" s="187"/>
    </row>
    <row r="61" spans="1:9" s="17" customFormat="1" ht="15" x14ac:dyDescent="0.35">
      <c r="A61" s="187"/>
      <c r="B61" s="126" t="s">
        <v>178</v>
      </c>
      <c r="C61" s="187"/>
      <c r="D61" s="143" t="s">
        <v>128</v>
      </c>
      <c r="E61" s="187"/>
      <c r="F61" s="207" t="s">
        <v>179</v>
      </c>
      <c r="G61" s="187"/>
      <c r="H61" s="231"/>
      <c r="I61" s="187"/>
    </row>
    <row r="62" spans="1:9" s="17" customFormat="1" ht="15" x14ac:dyDescent="0.35">
      <c r="A62" s="187"/>
      <c r="B62" s="146" t="s">
        <v>180</v>
      </c>
      <c r="C62" s="187"/>
      <c r="D62" s="235">
        <v>652784.66700000002</v>
      </c>
      <c r="E62" s="187"/>
      <c r="F62" s="237" t="s">
        <v>2575</v>
      </c>
      <c r="G62" s="187"/>
      <c r="H62" s="231" t="s">
        <v>2576</v>
      </c>
      <c r="I62" s="187"/>
    </row>
    <row r="63" spans="1:9" s="17" customFormat="1" ht="15" x14ac:dyDescent="0.35">
      <c r="A63" s="187"/>
      <c r="B63" s="127" t="str">
        <f>LEFT(B62,SEARCH(",",B62))&amp;" value"</f>
        <v>Crude oil (2709), value</v>
      </c>
      <c r="C63" s="187"/>
      <c r="D63" s="236">
        <v>423827.7</v>
      </c>
      <c r="E63" s="187"/>
      <c r="F63" s="237" t="s">
        <v>90</v>
      </c>
      <c r="G63" s="187"/>
      <c r="H63" s="231"/>
      <c r="I63" s="187"/>
    </row>
    <row r="64" spans="1:9" s="17" customFormat="1" ht="15" x14ac:dyDescent="0.35">
      <c r="A64" s="187"/>
      <c r="B64" s="146" t="s">
        <v>185</v>
      </c>
      <c r="C64" s="187"/>
      <c r="D64" s="236">
        <v>20.2255</v>
      </c>
      <c r="E64" s="187"/>
      <c r="F64" s="237" t="s">
        <v>186</v>
      </c>
      <c r="G64" s="187"/>
      <c r="H64" s="231"/>
      <c r="I64" s="187"/>
    </row>
    <row r="65" spans="1:16" s="17" customFormat="1" ht="15" x14ac:dyDescent="0.35">
      <c r="A65" s="187"/>
      <c r="B65" s="127" t="str">
        <f>LEFT(B64,SEARCH(",",B64))&amp;" value"</f>
        <v>Gold (7108), value</v>
      </c>
      <c r="C65" s="187"/>
      <c r="D65" s="237" t="s">
        <v>105</v>
      </c>
      <c r="E65" s="187"/>
      <c r="F65" s="143" t="s">
        <v>184</v>
      </c>
      <c r="G65" s="187"/>
      <c r="H65" s="231" t="s">
        <v>105</v>
      </c>
      <c r="I65" s="187"/>
    </row>
    <row r="66" spans="1:16" s="17" customFormat="1" ht="15" x14ac:dyDescent="0.35">
      <c r="A66" s="187"/>
      <c r="B66" s="146" t="s">
        <v>187</v>
      </c>
      <c r="C66" s="187"/>
      <c r="D66" s="236">
        <v>2.5194999999999999</v>
      </c>
      <c r="E66" s="187"/>
      <c r="F66" s="237" t="s">
        <v>186</v>
      </c>
      <c r="G66" s="187"/>
      <c r="H66" s="231"/>
      <c r="I66" s="187"/>
    </row>
    <row r="67" spans="1:16" s="17" customFormat="1" ht="15" x14ac:dyDescent="0.35">
      <c r="A67" s="187"/>
      <c r="B67" s="127" t="str">
        <f>LEFT(B66,SEARCH(",",B66))&amp;" value"</f>
        <v>Silver (7106), value</v>
      </c>
      <c r="C67" s="187"/>
      <c r="D67" s="237" t="s">
        <v>105</v>
      </c>
      <c r="E67" s="187"/>
      <c r="F67" s="143" t="s">
        <v>184</v>
      </c>
      <c r="G67" s="187"/>
      <c r="H67" s="231" t="s">
        <v>105</v>
      </c>
      <c r="I67" s="187"/>
    </row>
    <row r="68" spans="1:16" s="17" customFormat="1" ht="15" x14ac:dyDescent="0.35">
      <c r="A68" s="187"/>
      <c r="B68" s="146" t="s">
        <v>188</v>
      </c>
      <c r="C68" s="187"/>
      <c r="D68" s="236">
        <v>43844800</v>
      </c>
      <c r="E68" s="187"/>
      <c r="F68" s="237" t="s">
        <v>186</v>
      </c>
      <c r="G68" s="187"/>
      <c r="H68" s="231"/>
      <c r="I68" s="187"/>
    </row>
    <row r="69" spans="1:16" s="17" customFormat="1" ht="15" x14ac:dyDescent="0.35">
      <c r="A69" s="187"/>
      <c r="B69" s="127" t="str">
        <f>LEFT(B68,SEARCH(",",B68))&amp;" value"</f>
        <v>Coal (2701), value</v>
      </c>
      <c r="C69" s="187"/>
      <c r="D69" s="236">
        <v>6493503.4000000004</v>
      </c>
      <c r="E69" s="187"/>
      <c r="F69" s="237" t="s">
        <v>90</v>
      </c>
      <c r="G69" s="187"/>
      <c r="H69" s="231"/>
      <c r="I69" s="187"/>
    </row>
    <row r="70" spans="1:16" s="17" customFormat="1" ht="15" x14ac:dyDescent="0.35">
      <c r="A70" s="187"/>
      <c r="B70" s="146" t="s">
        <v>189</v>
      </c>
      <c r="C70" s="187"/>
      <c r="D70" s="236">
        <v>1276700</v>
      </c>
      <c r="E70" s="187"/>
      <c r="F70" s="237" t="s">
        <v>186</v>
      </c>
      <c r="G70" s="187"/>
      <c r="H70" s="231"/>
      <c r="I70" s="187"/>
    </row>
    <row r="71" spans="1:16" s="17" customFormat="1" ht="15" x14ac:dyDescent="0.35">
      <c r="A71" s="187"/>
      <c r="B71" s="127" t="str">
        <f>LEFT(B70,SEARCH(",",B70))&amp;" value"</f>
        <v>Copper (2603), value</v>
      </c>
      <c r="C71" s="187"/>
      <c r="D71" s="237" t="s">
        <v>105</v>
      </c>
      <c r="E71" s="187"/>
      <c r="F71" s="143" t="s">
        <v>184</v>
      </c>
      <c r="G71" s="187"/>
      <c r="H71" s="231" t="s">
        <v>105</v>
      </c>
      <c r="I71" s="187"/>
    </row>
    <row r="72" spans="1:16" s="17" customFormat="1" ht="15" x14ac:dyDescent="0.35">
      <c r="A72" s="187"/>
      <c r="B72" s="36"/>
      <c r="C72" s="187"/>
      <c r="D72" s="113"/>
      <c r="E72" s="187"/>
      <c r="F72" s="113"/>
      <c r="G72" s="187"/>
      <c r="H72" s="187"/>
      <c r="I72" s="187"/>
    </row>
    <row r="73" spans="1:16" s="17" customFormat="1" ht="15" x14ac:dyDescent="0.35">
      <c r="A73" s="187"/>
      <c r="B73" s="114" t="s">
        <v>190</v>
      </c>
      <c r="C73" s="187"/>
      <c r="D73" s="267"/>
      <c r="E73" s="187"/>
      <c r="F73" s="267"/>
      <c r="G73" s="187"/>
      <c r="H73" s="262"/>
      <c r="I73" s="187"/>
    </row>
    <row r="74" spans="1:16" s="17" customFormat="1" ht="28" x14ac:dyDescent="0.35">
      <c r="A74" s="187"/>
      <c r="B74" s="126" t="s">
        <v>191</v>
      </c>
      <c r="C74" s="187"/>
      <c r="D74" s="143" t="s">
        <v>128</v>
      </c>
      <c r="E74" s="187"/>
      <c r="F74" s="207" t="s">
        <v>192</v>
      </c>
      <c r="G74" s="187"/>
      <c r="H74" s="231"/>
      <c r="I74" s="187"/>
    </row>
    <row r="75" spans="1:16" s="17" customFormat="1" ht="28" x14ac:dyDescent="0.35">
      <c r="A75" s="187"/>
      <c r="B75" s="126" t="s">
        <v>193</v>
      </c>
      <c r="C75" s="187"/>
      <c r="D75" s="143" t="s">
        <v>128</v>
      </c>
      <c r="E75" s="187"/>
      <c r="F75" s="207" t="s">
        <v>192</v>
      </c>
      <c r="G75" s="187"/>
      <c r="H75" s="231"/>
      <c r="I75" s="187"/>
    </row>
    <row r="76" spans="1:16" s="17" customFormat="1" ht="15" x14ac:dyDescent="0.35">
      <c r="A76" s="187"/>
      <c r="B76" s="146" t="s">
        <v>180</v>
      </c>
      <c r="C76" s="187"/>
      <c r="D76" s="143">
        <v>0</v>
      </c>
      <c r="E76" s="187"/>
      <c r="F76" s="143" t="s">
        <v>194</v>
      </c>
      <c r="G76" s="187"/>
      <c r="H76" s="231"/>
      <c r="I76" s="187"/>
    </row>
    <row r="77" spans="1:16" s="17" customFormat="1" ht="15" x14ac:dyDescent="0.35">
      <c r="A77" s="187"/>
      <c r="B77" s="127" t="str">
        <f>LEFT(B76,SEARCH(",",B76))&amp;" value"</f>
        <v>Crude oil (2709), value</v>
      </c>
      <c r="C77" s="187"/>
      <c r="D77" s="143">
        <v>0</v>
      </c>
      <c r="E77" s="187"/>
      <c r="F77" s="143" t="s">
        <v>184</v>
      </c>
      <c r="G77" s="187"/>
      <c r="H77" s="231"/>
      <c r="I77" s="187"/>
    </row>
    <row r="78" spans="1:16" s="17" customFormat="1" ht="15" x14ac:dyDescent="0.35">
      <c r="A78" s="187"/>
      <c r="B78" s="146" t="s">
        <v>185</v>
      </c>
      <c r="C78" s="187"/>
      <c r="D78" s="236">
        <v>30.491</v>
      </c>
      <c r="E78" s="187"/>
      <c r="F78" s="237" t="s">
        <v>186</v>
      </c>
      <c r="G78" s="187"/>
      <c r="H78" s="231"/>
      <c r="I78" s="187"/>
      <c r="J78" s="187"/>
      <c r="K78" s="187"/>
      <c r="L78" s="187"/>
      <c r="M78" s="187"/>
      <c r="N78" s="187"/>
      <c r="O78" s="187"/>
      <c r="P78" s="187"/>
    </row>
    <row r="79" spans="1:16" s="17" customFormat="1" ht="15" x14ac:dyDescent="0.35">
      <c r="A79" s="187"/>
      <c r="B79" s="127" t="str">
        <f>LEFT(B78,SEARCH(",",B78))&amp;" value"</f>
        <v>Gold (7108), value</v>
      </c>
      <c r="C79" s="187"/>
      <c r="D79" s="235">
        <v>1787700000</v>
      </c>
      <c r="E79" s="187"/>
      <c r="F79" s="237" t="s">
        <v>184</v>
      </c>
      <c r="G79" s="187"/>
      <c r="H79" s="231"/>
      <c r="I79" s="187"/>
      <c r="J79" s="187"/>
      <c r="K79" s="187"/>
      <c r="L79" s="187"/>
      <c r="M79" s="187"/>
      <c r="N79" s="187"/>
      <c r="O79" s="187"/>
      <c r="P79" s="187"/>
    </row>
    <row r="80" spans="1:16" s="17" customFormat="1" ht="15" x14ac:dyDescent="0.35">
      <c r="A80" s="187"/>
      <c r="B80" s="146" t="s">
        <v>187</v>
      </c>
      <c r="C80" s="187"/>
      <c r="D80" s="218" t="s">
        <v>105</v>
      </c>
      <c r="E80" s="187"/>
      <c r="F80" s="143" t="s">
        <v>196</v>
      </c>
      <c r="G80" s="187"/>
      <c r="H80" s="231" t="s">
        <v>105</v>
      </c>
      <c r="I80" s="187"/>
      <c r="J80" s="187"/>
      <c r="K80" s="187"/>
      <c r="L80" s="187"/>
      <c r="M80" s="187"/>
      <c r="N80" s="187"/>
      <c r="O80" s="187"/>
      <c r="P80" s="187"/>
    </row>
    <row r="81" spans="1:16" s="17" customFormat="1" ht="15" x14ac:dyDescent="0.35">
      <c r="A81" s="187"/>
      <c r="B81" s="127" t="str">
        <f>LEFT(B80,SEARCH(",",B80))&amp;" value"</f>
        <v>Silver (7106), value</v>
      </c>
      <c r="C81" s="187"/>
      <c r="D81" s="218" t="s">
        <v>105</v>
      </c>
      <c r="E81" s="187"/>
      <c r="F81" s="143" t="s">
        <v>184</v>
      </c>
      <c r="G81" s="187"/>
      <c r="H81" s="231" t="s">
        <v>105</v>
      </c>
      <c r="I81" s="187"/>
      <c r="J81" s="187"/>
      <c r="K81" s="187"/>
      <c r="L81" s="187"/>
      <c r="M81" s="187"/>
      <c r="N81" s="187"/>
      <c r="O81" s="187"/>
      <c r="P81" s="187"/>
    </row>
    <row r="82" spans="1:16" s="17" customFormat="1" ht="15" x14ac:dyDescent="0.35">
      <c r="A82" s="187"/>
      <c r="B82" s="146" t="s">
        <v>188</v>
      </c>
      <c r="C82" s="187"/>
      <c r="D82" s="235">
        <v>28586900</v>
      </c>
      <c r="E82" s="187"/>
      <c r="F82" s="237" t="s">
        <v>186</v>
      </c>
      <c r="G82" s="187"/>
      <c r="H82" s="231"/>
      <c r="I82" s="187"/>
      <c r="J82" s="187"/>
      <c r="K82" s="187"/>
      <c r="L82" s="187"/>
      <c r="M82" s="187"/>
      <c r="N82" s="187"/>
      <c r="O82" s="187"/>
      <c r="P82" s="187"/>
    </row>
    <row r="83" spans="1:16" s="17" customFormat="1" ht="15" x14ac:dyDescent="0.35">
      <c r="A83" s="187"/>
      <c r="B83" s="127" t="str">
        <f>LEFT(B82,SEARCH(",",B82))&amp;" value"</f>
        <v>Coal (2701), value</v>
      </c>
      <c r="C83" s="187"/>
      <c r="D83" s="235">
        <v>2123700000</v>
      </c>
      <c r="E83" s="187"/>
      <c r="F83" s="237" t="s">
        <v>184</v>
      </c>
      <c r="G83" s="187"/>
      <c r="H83" s="231"/>
      <c r="I83" s="187"/>
      <c r="J83" s="187"/>
      <c r="K83" s="187"/>
      <c r="L83" s="187"/>
      <c r="M83" s="187"/>
      <c r="N83" s="187"/>
      <c r="O83" s="187"/>
      <c r="P83" s="187"/>
    </row>
    <row r="84" spans="1:16" s="17" customFormat="1" ht="15" x14ac:dyDescent="0.35">
      <c r="A84" s="187"/>
      <c r="B84" s="146" t="s">
        <v>189</v>
      </c>
      <c r="C84" s="187"/>
      <c r="D84" s="235">
        <v>1395100000</v>
      </c>
      <c r="E84" s="187"/>
      <c r="F84" s="237" t="s">
        <v>186</v>
      </c>
      <c r="G84" s="187"/>
      <c r="H84" s="231"/>
      <c r="I84" s="187"/>
      <c r="J84" s="187"/>
      <c r="K84" s="187"/>
      <c r="L84" s="187"/>
      <c r="M84" s="187"/>
      <c r="N84" s="187"/>
      <c r="O84" s="187"/>
      <c r="P84" s="187"/>
    </row>
    <row r="85" spans="1:16" s="17" customFormat="1" ht="15" x14ac:dyDescent="0.35">
      <c r="A85" s="187"/>
      <c r="B85" s="127" t="str">
        <f>LEFT(B84,SEARCH(",",B84))&amp;" value"</f>
        <v>Copper (2603), value</v>
      </c>
      <c r="C85" s="187"/>
      <c r="D85" s="235">
        <v>1778000000</v>
      </c>
      <c r="E85" s="187"/>
      <c r="F85" s="237" t="s">
        <v>184</v>
      </c>
      <c r="G85" s="187"/>
      <c r="H85" s="231"/>
      <c r="I85" s="187"/>
      <c r="J85" s="187"/>
      <c r="K85" s="187"/>
      <c r="L85" s="187"/>
      <c r="M85" s="187"/>
      <c r="N85" s="187"/>
      <c r="O85" s="187"/>
      <c r="P85" s="187"/>
    </row>
    <row r="86" spans="1:16" s="17" customFormat="1" ht="15" x14ac:dyDescent="0.35">
      <c r="A86" s="187"/>
      <c r="B86" s="36"/>
      <c r="C86" s="187"/>
      <c r="D86" s="113"/>
      <c r="E86" s="187"/>
      <c r="F86" s="113"/>
      <c r="G86" s="187"/>
      <c r="H86" s="187"/>
      <c r="I86" s="187"/>
      <c r="J86" s="187"/>
      <c r="K86" s="187"/>
      <c r="L86" s="187"/>
      <c r="M86" s="187"/>
      <c r="N86" s="187"/>
      <c r="O86" s="187"/>
      <c r="P86" s="187"/>
    </row>
    <row r="87" spans="1:16" s="17" customFormat="1" ht="15" x14ac:dyDescent="0.35">
      <c r="A87" s="187"/>
      <c r="B87" s="114" t="s">
        <v>198</v>
      </c>
      <c r="C87" s="187"/>
      <c r="D87" s="267"/>
      <c r="E87" s="187"/>
      <c r="F87" s="130"/>
      <c r="G87" s="187"/>
      <c r="H87" s="262"/>
      <c r="I87" s="187"/>
      <c r="J87" s="187"/>
      <c r="K87" s="187"/>
      <c r="L87" s="187"/>
      <c r="M87" s="187"/>
      <c r="N87" s="187"/>
      <c r="O87" s="187"/>
      <c r="P87" s="187"/>
    </row>
    <row r="88" spans="1:16" s="17" customFormat="1" ht="30" x14ac:dyDescent="0.35">
      <c r="A88" s="187"/>
      <c r="B88" s="126" t="s">
        <v>199</v>
      </c>
      <c r="C88" s="187"/>
      <c r="D88" s="143" t="s">
        <v>76</v>
      </c>
      <c r="E88" s="187"/>
      <c r="F88" s="143" t="s">
        <v>2571</v>
      </c>
      <c r="G88" s="187"/>
      <c r="H88" s="231"/>
      <c r="I88" s="187"/>
      <c r="J88" s="187"/>
      <c r="K88" s="187"/>
      <c r="L88" s="187"/>
      <c r="M88" s="187"/>
      <c r="N88" s="187"/>
      <c r="O88" s="187"/>
      <c r="P88" s="187"/>
    </row>
    <row r="89" spans="1:16" s="17" customFormat="1" ht="30" x14ac:dyDescent="0.35">
      <c r="A89" s="187"/>
      <c r="B89" s="131" t="s">
        <v>201</v>
      </c>
      <c r="C89" s="187"/>
      <c r="D89" s="143" t="s">
        <v>76</v>
      </c>
      <c r="E89" s="187"/>
      <c r="F89" s="143" t="s">
        <v>2572</v>
      </c>
      <c r="G89" s="187"/>
      <c r="H89" s="231"/>
      <c r="I89" s="187"/>
      <c r="J89" s="187"/>
      <c r="K89" s="187"/>
      <c r="L89" s="187"/>
      <c r="M89" s="187"/>
      <c r="N89" s="187"/>
      <c r="O89" s="187"/>
      <c r="P89" s="187"/>
    </row>
    <row r="90" spans="1:16" s="17" customFormat="1" ht="30" x14ac:dyDescent="0.35">
      <c r="A90" s="187"/>
      <c r="B90" s="132" t="s">
        <v>203</v>
      </c>
      <c r="C90" s="187"/>
      <c r="D90" s="133">
        <f>SUM('Part 5 - Company data'!J700/'Part 4 - Government revenues'!J62)</f>
        <v>0.83637608677321307</v>
      </c>
      <c r="E90" s="187"/>
      <c r="F90" s="134" t="s">
        <v>204</v>
      </c>
      <c r="G90" s="187"/>
      <c r="H90" s="266"/>
      <c r="I90" s="187"/>
      <c r="J90" s="187"/>
      <c r="K90" s="187"/>
      <c r="L90" s="187"/>
      <c r="M90" s="187"/>
      <c r="N90" s="187"/>
      <c r="O90" s="187"/>
      <c r="P90" s="187"/>
    </row>
    <row r="91" spans="1:16" s="17" customFormat="1" ht="15" x14ac:dyDescent="0.35">
      <c r="A91" s="187"/>
      <c r="B91" s="36"/>
      <c r="C91" s="187"/>
      <c r="D91" s="113"/>
      <c r="E91" s="187"/>
      <c r="F91" s="113"/>
      <c r="G91" s="187"/>
      <c r="H91" s="187"/>
      <c r="I91" s="187"/>
      <c r="J91" s="187"/>
      <c r="K91" s="187"/>
      <c r="L91" s="187"/>
      <c r="M91" s="187"/>
      <c r="N91" s="187"/>
      <c r="O91" s="187"/>
      <c r="P91" s="187"/>
    </row>
    <row r="92" spans="1:16" s="17" customFormat="1" ht="15" x14ac:dyDescent="0.35">
      <c r="A92" s="187"/>
      <c r="B92" s="114" t="s">
        <v>205</v>
      </c>
      <c r="C92" s="187"/>
      <c r="D92" s="130"/>
      <c r="E92" s="187"/>
      <c r="F92" s="130"/>
      <c r="G92" s="187"/>
      <c r="H92" s="262"/>
      <c r="I92" s="187"/>
      <c r="J92" s="187"/>
      <c r="K92" s="187"/>
      <c r="L92" s="187"/>
      <c r="M92" s="187"/>
      <c r="N92" s="187"/>
      <c r="O92" s="187"/>
      <c r="P92" s="187"/>
    </row>
    <row r="93" spans="1:16" s="17" customFormat="1" ht="30" x14ac:dyDescent="0.35">
      <c r="A93" s="187"/>
      <c r="B93" s="224" t="s">
        <v>206</v>
      </c>
      <c r="C93" s="187"/>
      <c r="D93" s="143" t="s">
        <v>76</v>
      </c>
      <c r="E93" s="187"/>
      <c r="F93" s="143" t="s">
        <v>2573</v>
      </c>
      <c r="G93" s="187"/>
      <c r="H93" s="208"/>
      <c r="I93" s="187"/>
      <c r="J93" s="187"/>
      <c r="K93" s="187"/>
      <c r="L93" s="187"/>
      <c r="M93" s="187"/>
      <c r="N93" s="187"/>
      <c r="O93" s="187"/>
      <c r="P93" s="187"/>
    </row>
    <row r="94" spans="1:16" s="17" customFormat="1" ht="15" x14ac:dyDescent="0.35">
      <c r="A94" s="187"/>
      <c r="B94" s="172" t="s">
        <v>207</v>
      </c>
      <c r="C94" s="269"/>
      <c r="D94" s="115"/>
      <c r="E94" s="269"/>
      <c r="F94" s="115"/>
      <c r="G94" s="187"/>
      <c r="H94" s="231"/>
      <c r="I94" s="187"/>
      <c r="J94" s="187"/>
      <c r="K94" s="187"/>
      <c r="L94" s="187"/>
      <c r="M94" s="187"/>
      <c r="N94" s="187"/>
      <c r="O94" s="187"/>
      <c r="P94" s="187"/>
    </row>
    <row r="95" spans="1:16" s="17" customFormat="1" ht="15" x14ac:dyDescent="0.35">
      <c r="A95" s="187"/>
      <c r="B95" s="146" t="s">
        <v>180</v>
      </c>
      <c r="C95" s="187"/>
      <c r="D95" s="235">
        <v>653037.93400000001</v>
      </c>
      <c r="E95" s="187"/>
      <c r="F95" s="143" t="s">
        <v>2575</v>
      </c>
      <c r="G95" s="187"/>
      <c r="H95" s="231" t="s">
        <v>2574</v>
      </c>
      <c r="I95" s="187"/>
      <c r="J95" s="187"/>
      <c r="K95" s="187"/>
      <c r="L95" s="187"/>
      <c r="M95" s="187"/>
      <c r="N95" s="187"/>
      <c r="O95" s="187"/>
      <c r="P95" s="187"/>
    </row>
    <row r="96" spans="1:16" s="17" customFormat="1" ht="15" x14ac:dyDescent="0.35">
      <c r="A96" s="187"/>
      <c r="B96" s="146" t="s">
        <v>181</v>
      </c>
      <c r="C96" s="187"/>
      <c r="D96" s="143" t="s">
        <v>182</v>
      </c>
      <c r="E96" s="187"/>
      <c r="F96" s="143" t="s">
        <v>183</v>
      </c>
      <c r="G96" s="187"/>
      <c r="H96" s="231"/>
      <c r="I96" s="187"/>
      <c r="J96" s="187"/>
      <c r="K96" s="187"/>
      <c r="L96" s="187"/>
      <c r="M96" s="187"/>
      <c r="N96" s="187"/>
      <c r="O96" s="187"/>
      <c r="P96" s="187"/>
    </row>
    <row r="97" spans="1:16" s="17" customFormat="1" ht="15" x14ac:dyDescent="0.35">
      <c r="A97" s="187"/>
      <c r="B97" s="173" t="s">
        <v>197</v>
      </c>
      <c r="C97" s="270"/>
      <c r="D97" s="144" t="s">
        <v>182</v>
      </c>
      <c r="E97" s="270"/>
      <c r="F97" s="144" t="s">
        <v>186</v>
      </c>
      <c r="G97" s="187"/>
      <c r="H97" s="231"/>
      <c r="I97" s="187"/>
      <c r="J97" s="187"/>
      <c r="K97" s="187"/>
      <c r="L97" s="187"/>
      <c r="M97" s="187"/>
      <c r="N97" s="187"/>
      <c r="O97" s="187"/>
      <c r="P97" s="187"/>
    </row>
    <row r="98" spans="1:16" s="17" customFormat="1" ht="15" x14ac:dyDescent="0.35">
      <c r="A98" s="187"/>
      <c r="B98" s="172" t="s">
        <v>208</v>
      </c>
      <c r="C98" s="269"/>
      <c r="D98" s="115"/>
      <c r="E98" s="269"/>
      <c r="F98" s="115"/>
      <c r="G98" s="187"/>
      <c r="H98" s="231"/>
      <c r="I98" s="187"/>
      <c r="J98" s="187"/>
      <c r="K98" s="187"/>
      <c r="L98" s="187"/>
      <c r="M98" s="187"/>
      <c r="N98" s="187"/>
      <c r="O98" s="187"/>
      <c r="P98" s="187"/>
    </row>
    <row r="99" spans="1:16" s="17" customFormat="1" ht="15" x14ac:dyDescent="0.35">
      <c r="A99" s="187"/>
      <c r="B99" s="146" t="s">
        <v>180</v>
      </c>
      <c r="C99" s="187"/>
      <c r="D99" s="235">
        <v>653037.93400000001</v>
      </c>
      <c r="E99" s="187"/>
      <c r="F99" s="143" t="s">
        <v>2575</v>
      </c>
      <c r="G99" s="187"/>
      <c r="H99" s="231" t="s">
        <v>2574</v>
      </c>
      <c r="I99" s="187"/>
      <c r="J99" s="187"/>
      <c r="K99" s="187"/>
      <c r="L99" s="187"/>
      <c r="M99" s="187"/>
      <c r="N99" s="187"/>
      <c r="O99" s="187"/>
      <c r="P99" s="187"/>
    </row>
    <row r="100" spans="1:16" s="17" customFormat="1" ht="15" x14ac:dyDescent="0.35">
      <c r="A100" s="187"/>
      <c r="B100" s="127" t="str">
        <f>LEFT(B99,SEARCH(",",B99))&amp;" value"</f>
        <v>Crude oil (2709), value</v>
      </c>
      <c r="C100" s="187"/>
      <c r="D100" s="235">
        <v>102757000000</v>
      </c>
      <c r="E100" s="187"/>
      <c r="F100" s="237" t="s">
        <v>90</v>
      </c>
      <c r="G100" s="187"/>
      <c r="H100" s="231"/>
      <c r="I100" s="187"/>
      <c r="J100" s="187"/>
      <c r="K100" s="187"/>
      <c r="L100" s="187"/>
      <c r="M100" s="187"/>
      <c r="N100" s="187"/>
      <c r="O100" s="187"/>
      <c r="P100" s="187"/>
    </row>
    <row r="101" spans="1:16" s="17" customFormat="1" ht="15" x14ac:dyDescent="0.35">
      <c r="A101" s="187"/>
      <c r="B101" s="146" t="s">
        <v>181</v>
      </c>
      <c r="C101" s="187"/>
      <c r="D101" s="143" t="s">
        <v>182</v>
      </c>
      <c r="E101" s="187"/>
      <c r="F101" s="143" t="s">
        <v>183</v>
      </c>
      <c r="G101" s="187"/>
      <c r="H101" s="231"/>
      <c r="I101" s="187"/>
      <c r="J101" s="187"/>
      <c r="K101" s="187"/>
      <c r="L101" s="187"/>
      <c r="M101" s="187"/>
      <c r="N101" s="187"/>
      <c r="O101" s="187"/>
      <c r="P101" s="187"/>
    </row>
    <row r="102" spans="1:16" s="17" customFormat="1" ht="15" x14ac:dyDescent="0.35">
      <c r="A102" s="187"/>
      <c r="B102" s="127" t="str">
        <f>LEFT(B101,SEARCH(",",B101))&amp;" value"</f>
        <v>Natural gas (2711), value</v>
      </c>
      <c r="C102" s="187"/>
      <c r="D102" s="143" t="s">
        <v>182</v>
      </c>
      <c r="E102" s="187"/>
      <c r="F102" s="143" t="s">
        <v>184</v>
      </c>
      <c r="G102" s="187"/>
      <c r="H102" s="231"/>
      <c r="I102" s="187"/>
      <c r="J102" s="187"/>
      <c r="K102" s="187"/>
      <c r="L102" s="187"/>
      <c r="M102" s="187"/>
      <c r="N102" s="187"/>
      <c r="O102" s="187"/>
      <c r="P102" s="187"/>
    </row>
    <row r="103" spans="1:16" s="17" customFormat="1" ht="15" x14ac:dyDescent="0.35">
      <c r="A103" s="187"/>
      <c r="B103" s="146" t="s">
        <v>197</v>
      </c>
      <c r="C103" s="187"/>
      <c r="D103" s="143" t="s">
        <v>182</v>
      </c>
      <c r="E103" s="187"/>
      <c r="F103" s="143" t="s">
        <v>186</v>
      </c>
      <c r="G103" s="187"/>
      <c r="H103" s="231"/>
      <c r="I103" s="187"/>
      <c r="J103" s="187"/>
      <c r="K103" s="187"/>
      <c r="L103" s="187"/>
      <c r="M103" s="187"/>
      <c r="N103" s="187"/>
      <c r="O103" s="187"/>
      <c r="P103" s="187"/>
    </row>
    <row r="104" spans="1:16" s="17" customFormat="1" ht="15" x14ac:dyDescent="0.35">
      <c r="A104" s="187"/>
      <c r="B104" s="127" t="str">
        <f>LEFT(B103,SEARCH(",",B103))&amp;" value"</f>
        <v>Add commodities here, value</v>
      </c>
      <c r="C104" s="187"/>
      <c r="D104" s="143" t="s">
        <v>182</v>
      </c>
      <c r="E104" s="187"/>
      <c r="F104" s="143" t="s">
        <v>184</v>
      </c>
      <c r="G104" s="187"/>
      <c r="H104" s="231"/>
      <c r="I104" s="187"/>
      <c r="J104" s="187"/>
      <c r="K104" s="187"/>
      <c r="L104" s="187"/>
      <c r="M104" s="187"/>
      <c r="N104" s="187"/>
      <c r="O104" s="187"/>
      <c r="P104" s="187"/>
    </row>
    <row r="105" spans="1:16" s="17" customFormat="1" ht="30" x14ac:dyDescent="0.35">
      <c r="A105" s="187"/>
      <c r="B105" s="171" t="s">
        <v>209</v>
      </c>
      <c r="C105" s="270"/>
      <c r="D105" s="144" t="s">
        <v>182</v>
      </c>
      <c r="E105" s="270"/>
      <c r="F105" s="144" t="s">
        <v>184</v>
      </c>
      <c r="G105" s="270"/>
      <c r="H105" s="266"/>
      <c r="I105" s="187"/>
    </row>
    <row r="106" spans="1:16" s="17" customFormat="1" ht="15" x14ac:dyDescent="0.35">
      <c r="A106" s="187"/>
      <c r="B106" s="36"/>
      <c r="C106" s="187"/>
      <c r="D106" s="187"/>
      <c r="E106" s="187"/>
      <c r="F106" s="25"/>
      <c r="G106" s="187"/>
      <c r="H106" s="187"/>
      <c r="I106" s="187"/>
    </row>
    <row r="107" spans="1:16" s="17" customFormat="1" ht="16.149999999999999" customHeight="1" x14ac:dyDescent="0.35">
      <c r="A107" s="187"/>
      <c r="B107" s="114" t="s">
        <v>210</v>
      </c>
      <c r="C107" s="187"/>
      <c r="D107" s="130"/>
      <c r="E107" s="187"/>
      <c r="F107" s="130"/>
      <c r="G107" s="187"/>
      <c r="H107" s="262"/>
      <c r="I107" s="187"/>
    </row>
    <row r="108" spans="1:16" s="17" customFormat="1" ht="30" x14ac:dyDescent="0.35">
      <c r="A108" s="187"/>
      <c r="B108" s="131" t="s">
        <v>211</v>
      </c>
      <c r="C108" s="187"/>
      <c r="D108" s="143" t="s">
        <v>76</v>
      </c>
      <c r="E108" s="187"/>
      <c r="F108" s="207" t="s">
        <v>212</v>
      </c>
      <c r="G108" s="187"/>
      <c r="H108" s="231"/>
      <c r="I108" s="187"/>
    </row>
    <row r="109" spans="1:16" s="17" customFormat="1" ht="30.75" customHeight="1" x14ac:dyDescent="0.35">
      <c r="A109" s="187"/>
      <c r="B109" s="136" t="s">
        <v>213</v>
      </c>
      <c r="C109" s="187"/>
      <c r="D109" s="219">
        <v>0</v>
      </c>
      <c r="E109" s="187"/>
      <c r="F109" s="144" t="s">
        <v>184</v>
      </c>
      <c r="G109" s="187"/>
      <c r="H109" s="266"/>
      <c r="I109" s="187"/>
    </row>
    <row r="110" spans="1:16" s="17" customFormat="1" ht="15" x14ac:dyDescent="0.35">
      <c r="A110" s="187"/>
      <c r="B110" s="36"/>
      <c r="C110" s="187"/>
      <c r="D110" s="113"/>
      <c r="E110" s="187"/>
      <c r="F110" s="25"/>
      <c r="G110" s="187"/>
      <c r="H110" s="187"/>
      <c r="I110" s="187"/>
    </row>
    <row r="111" spans="1:16" s="17" customFormat="1" ht="15" x14ac:dyDescent="0.35">
      <c r="A111" s="187"/>
      <c r="B111" s="114" t="s">
        <v>214</v>
      </c>
      <c r="C111" s="187"/>
      <c r="D111" s="130"/>
      <c r="E111" s="187"/>
      <c r="F111" s="130"/>
      <c r="G111" s="187"/>
      <c r="H111" s="262"/>
      <c r="I111" s="187"/>
    </row>
    <row r="112" spans="1:16" s="17" customFormat="1" ht="30" x14ac:dyDescent="0.35">
      <c r="A112" s="187"/>
      <c r="B112" s="131" t="s">
        <v>215</v>
      </c>
      <c r="C112" s="187"/>
      <c r="D112" s="143" t="s">
        <v>76</v>
      </c>
      <c r="E112" s="187"/>
      <c r="F112" s="143" t="s">
        <v>162</v>
      </c>
      <c r="G112" s="187"/>
      <c r="H112" s="231"/>
      <c r="I112" s="187"/>
    </row>
    <row r="113" spans="1:16" s="17" customFormat="1" ht="30.75" customHeight="1" x14ac:dyDescent="0.35">
      <c r="A113" s="187"/>
      <c r="B113" s="136" t="s">
        <v>216</v>
      </c>
      <c r="C113" s="187"/>
      <c r="D113" s="236">
        <v>5923790000</v>
      </c>
      <c r="E113" s="187"/>
      <c r="F113" s="237" t="s">
        <v>90</v>
      </c>
      <c r="G113" s="187"/>
      <c r="H113" s="266"/>
      <c r="I113" s="187"/>
    </row>
    <row r="114" spans="1:16" s="17" customFormat="1" ht="15" x14ac:dyDescent="0.35">
      <c r="A114" s="187"/>
      <c r="B114" s="36"/>
      <c r="C114" s="187"/>
      <c r="D114" s="113"/>
      <c r="E114" s="187"/>
      <c r="F114" s="25"/>
      <c r="G114" s="187"/>
      <c r="H114" s="187"/>
      <c r="I114" s="187"/>
    </row>
    <row r="115" spans="1:16" s="17" customFormat="1" ht="15" x14ac:dyDescent="0.35">
      <c r="A115" s="187"/>
      <c r="B115" s="114" t="s">
        <v>217</v>
      </c>
      <c r="C115" s="187"/>
      <c r="D115" s="130"/>
      <c r="E115" s="187"/>
      <c r="F115" s="130"/>
      <c r="G115" s="187"/>
      <c r="H115" s="262"/>
      <c r="I115" s="187"/>
    </row>
    <row r="116" spans="1:16" s="17" customFormat="1" ht="30" x14ac:dyDescent="0.35">
      <c r="A116" s="187"/>
      <c r="B116" s="131" t="s">
        <v>218</v>
      </c>
      <c r="C116" s="187"/>
      <c r="D116" s="143" t="s">
        <v>128</v>
      </c>
      <c r="E116" s="187"/>
      <c r="F116" s="207" t="s">
        <v>172</v>
      </c>
      <c r="G116" s="187"/>
      <c r="H116" s="231"/>
      <c r="I116" s="187"/>
    </row>
    <row r="117" spans="1:16" s="17" customFormat="1" ht="15" x14ac:dyDescent="0.35">
      <c r="A117" s="187"/>
      <c r="B117" s="136" t="s">
        <v>219</v>
      </c>
      <c r="C117" s="187"/>
      <c r="D117" s="238">
        <v>106970000000</v>
      </c>
      <c r="E117" s="187"/>
      <c r="F117" s="237" t="s">
        <v>90</v>
      </c>
      <c r="G117" s="187"/>
      <c r="H117" s="266"/>
      <c r="I117" s="187"/>
    </row>
    <row r="118" spans="1:16" s="17" customFormat="1" ht="15" x14ac:dyDescent="0.35">
      <c r="A118" s="187"/>
      <c r="B118" s="36"/>
      <c r="C118" s="187"/>
      <c r="D118" s="113"/>
      <c r="E118" s="187"/>
      <c r="F118" s="25"/>
      <c r="G118" s="187"/>
      <c r="H118" s="187"/>
      <c r="I118" s="187"/>
    </row>
    <row r="119" spans="1:16" s="17" customFormat="1" ht="15" x14ac:dyDescent="0.35">
      <c r="A119" s="187"/>
      <c r="B119" s="114" t="s">
        <v>220</v>
      </c>
      <c r="C119" s="187"/>
      <c r="D119" s="130"/>
      <c r="E119" s="187"/>
      <c r="F119" s="130"/>
      <c r="G119" s="187"/>
      <c r="H119" s="262"/>
      <c r="I119" s="187"/>
    </row>
    <row r="120" spans="1:16" s="17" customFormat="1" ht="30" x14ac:dyDescent="0.35">
      <c r="A120" s="187"/>
      <c r="B120" s="131" t="str">
        <f>"Does the government disclose information on"&amp;RIGHT(B119,LEN(B119)-SEARCH(":",B119,1))&amp;"?"</f>
        <v>Does the government disclose information on Direct subnational payments?</v>
      </c>
      <c r="C120" s="187"/>
      <c r="D120" s="143" t="s">
        <v>76</v>
      </c>
      <c r="E120" s="187"/>
      <c r="F120" s="143" t="s">
        <v>200</v>
      </c>
      <c r="G120" s="187"/>
      <c r="H120" s="231"/>
      <c r="I120" s="187"/>
    </row>
    <row r="121" spans="1:16" s="17" customFormat="1" ht="15" x14ac:dyDescent="0.35">
      <c r="A121" s="187"/>
      <c r="B121" s="136" t="s">
        <v>221</v>
      </c>
      <c r="C121" s="187"/>
      <c r="D121" s="235">
        <v>134239000000</v>
      </c>
      <c r="E121" s="187"/>
      <c r="F121" s="237" t="s">
        <v>90</v>
      </c>
      <c r="G121" s="187"/>
      <c r="H121" s="266"/>
      <c r="I121" s="187"/>
      <c r="J121" s="187"/>
      <c r="K121" s="187"/>
      <c r="L121" s="187"/>
      <c r="M121" s="187"/>
      <c r="N121" s="187"/>
      <c r="O121" s="187"/>
      <c r="P121" s="187"/>
    </row>
    <row r="122" spans="1:16" s="17" customFormat="1" ht="15" x14ac:dyDescent="0.35">
      <c r="A122" s="187"/>
      <c r="B122" s="36"/>
      <c r="C122" s="187"/>
      <c r="D122" s="113"/>
      <c r="E122" s="187"/>
      <c r="F122" s="25"/>
      <c r="G122" s="187"/>
      <c r="H122" s="187"/>
      <c r="I122" s="187"/>
      <c r="J122" s="187"/>
      <c r="K122" s="187"/>
      <c r="L122" s="187"/>
      <c r="M122" s="187"/>
      <c r="N122" s="187"/>
      <c r="O122" s="187"/>
      <c r="P122" s="187"/>
    </row>
    <row r="123" spans="1:16" s="17" customFormat="1" ht="15" x14ac:dyDescent="0.35">
      <c r="A123" s="187"/>
      <c r="B123" s="114" t="s">
        <v>222</v>
      </c>
      <c r="C123" s="187"/>
      <c r="D123" s="130"/>
      <c r="E123" s="187"/>
      <c r="F123" s="25"/>
      <c r="G123" s="187"/>
      <c r="H123" s="262"/>
      <c r="I123" s="187"/>
      <c r="J123" s="187"/>
      <c r="K123" s="187"/>
      <c r="L123" s="187"/>
      <c r="M123" s="187"/>
      <c r="N123" s="187"/>
      <c r="O123" s="187"/>
      <c r="P123" s="187"/>
    </row>
    <row r="124" spans="1:16" s="17" customFormat="1" ht="30" x14ac:dyDescent="0.35">
      <c r="A124" s="187"/>
      <c r="B124" s="132" t="s">
        <v>223</v>
      </c>
      <c r="C124" s="187"/>
      <c r="D124" s="191">
        <f>IFERROR(IF(_xlfn.DAYS('Part 1 - About'!$E$24,'Part 1 - About'!$E$20)/365&gt;0,_xlfn.DAYS('Part 1 - About'!$E$24,'Part 1 - About'!$E$20)/365,_xlfn.DAYS('Part 1 - About'!$E$27,'Part 1 - About'!$E$20)/365),"Automatically completed using the 1. About sheet")</f>
        <v>0.9726027397260274</v>
      </c>
      <c r="E124" s="187"/>
      <c r="F124" s="25"/>
      <c r="G124" s="187"/>
      <c r="H124" s="266"/>
      <c r="I124" s="187"/>
      <c r="J124" s="187"/>
      <c r="K124" s="187"/>
      <c r="L124" s="187"/>
      <c r="M124" s="187"/>
      <c r="N124" s="187"/>
      <c r="O124" s="187"/>
      <c r="P124" s="187"/>
    </row>
    <row r="125" spans="1:16" s="17" customFormat="1" ht="15" x14ac:dyDescent="0.35">
      <c r="A125" s="187"/>
      <c r="B125" s="36"/>
      <c r="C125" s="187"/>
      <c r="D125" s="113"/>
      <c r="E125" s="187"/>
      <c r="F125" s="25"/>
      <c r="G125" s="187"/>
      <c r="H125" s="187"/>
      <c r="I125" s="187"/>
      <c r="J125" s="187"/>
      <c r="K125" s="187"/>
      <c r="L125" s="187"/>
      <c r="M125" s="187"/>
      <c r="N125" s="187"/>
      <c r="O125" s="187"/>
      <c r="P125" s="187"/>
    </row>
    <row r="126" spans="1:16" s="17" customFormat="1" ht="15" x14ac:dyDescent="0.35">
      <c r="A126" s="187"/>
      <c r="B126" s="114" t="s">
        <v>224</v>
      </c>
      <c r="C126" s="187"/>
      <c r="D126" s="130"/>
      <c r="E126" s="187"/>
      <c r="F126" s="130"/>
      <c r="G126" s="187"/>
      <c r="H126" s="262"/>
      <c r="I126" s="187"/>
      <c r="J126" s="187"/>
      <c r="K126" s="187"/>
      <c r="L126" s="187"/>
      <c r="M126" s="187"/>
      <c r="N126" s="187"/>
      <c r="O126" s="187"/>
      <c r="P126" s="187"/>
    </row>
    <row r="127" spans="1:16" s="17" customFormat="1" ht="45" x14ac:dyDescent="0.35">
      <c r="A127" s="187"/>
      <c r="B127" s="126" t="s">
        <v>225</v>
      </c>
      <c r="C127" s="187"/>
      <c r="D127" s="143" t="s">
        <v>76</v>
      </c>
      <c r="E127" s="187"/>
      <c r="F127" s="143" t="s">
        <v>202</v>
      </c>
      <c r="G127" s="187"/>
      <c r="H127" s="231"/>
      <c r="I127" s="187"/>
      <c r="J127" s="187"/>
      <c r="K127" s="187"/>
      <c r="L127" s="187"/>
      <c r="M127" s="187"/>
      <c r="N127" s="187"/>
      <c r="O127" s="187"/>
      <c r="P127" s="187"/>
    </row>
    <row r="128" spans="1:16" s="17" customFormat="1" ht="30" x14ac:dyDescent="0.35">
      <c r="A128" s="187"/>
      <c r="B128" s="127" t="s">
        <v>226</v>
      </c>
      <c r="C128" s="187"/>
      <c r="D128" s="143" t="s">
        <v>76</v>
      </c>
      <c r="E128" s="187"/>
      <c r="F128" s="143" t="s">
        <v>202</v>
      </c>
      <c r="G128" s="187"/>
      <c r="H128" s="231"/>
      <c r="I128" s="187"/>
      <c r="J128" s="187"/>
      <c r="K128" s="187"/>
      <c r="L128" s="187"/>
      <c r="M128" s="187"/>
      <c r="N128" s="187"/>
      <c r="O128" s="187"/>
      <c r="P128" s="187"/>
    </row>
    <row r="129" spans="1:16" s="17" customFormat="1" ht="15" x14ac:dyDescent="0.35">
      <c r="A129" s="187"/>
      <c r="B129" s="116" t="s">
        <v>227</v>
      </c>
      <c r="C129" s="187"/>
      <c r="D129" s="143" t="s">
        <v>76</v>
      </c>
      <c r="E129" s="187"/>
      <c r="F129" s="143" t="s">
        <v>202</v>
      </c>
      <c r="G129" s="187"/>
      <c r="H129" s="231"/>
      <c r="I129" s="187"/>
      <c r="J129" s="187"/>
      <c r="K129" s="187"/>
      <c r="L129" s="187"/>
      <c r="M129" s="187"/>
      <c r="N129" s="187"/>
      <c r="O129" s="187"/>
      <c r="P129" s="187"/>
    </row>
    <row r="130" spans="1:16" s="17" customFormat="1" ht="15" x14ac:dyDescent="0.35">
      <c r="A130" s="187"/>
      <c r="B130" s="118" t="s">
        <v>228</v>
      </c>
      <c r="C130" s="187"/>
      <c r="D130" s="143" t="s">
        <v>76</v>
      </c>
      <c r="E130" s="187"/>
      <c r="F130" s="143" t="s">
        <v>202</v>
      </c>
      <c r="G130" s="187"/>
      <c r="H130" s="231"/>
      <c r="I130" s="187"/>
      <c r="J130" s="187"/>
      <c r="K130" s="187"/>
      <c r="L130" s="187"/>
      <c r="M130" s="187"/>
      <c r="N130" s="187"/>
      <c r="O130" s="187"/>
      <c r="P130" s="187"/>
    </row>
    <row r="131" spans="1:16" s="17" customFormat="1" ht="15" x14ac:dyDescent="0.35">
      <c r="A131" s="187"/>
      <c r="B131" s="116" t="s">
        <v>229</v>
      </c>
      <c r="C131" s="187"/>
      <c r="D131" s="143" t="s">
        <v>76</v>
      </c>
      <c r="E131" s="187"/>
      <c r="F131" s="143" t="s">
        <v>202</v>
      </c>
      <c r="G131" s="187"/>
      <c r="H131" s="231"/>
      <c r="I131" s="187"/>
      <c r="J131" s="187"/>
      <c r="K131" s="187"/>
      <c r="L131" s="187"/>
      <c r="M131" s="187"/>
      <c r="N131" s="187"/>
      <c r="O131" s="187"/>
      <c r="P131" s="187"/>
    </row>
    <row r="132" spans="1:16" s="17" customFormat="1" ht="15" x14ac:dyDescent="0.35">
      <c r="A132" s="187"/>
      <c r="B132" s="119" t="s">
        <v>230</v>
      </c>
      <c r="C132" s="187"/>
      <c r="D132" s="144" t="s">
        <v>76</v>
      </c>
      <c r="E132" s="187"/>
      <c r="F132" s="143" t="s">
        <v>202</v>
      </c>
      <c r="G132" s="187"/>
      <c r="H132" s="266"/>
      <c r="I132" s="187"/>
      <c r="J132" s="187"/>
      <c r="K132" s="187"/>
      <c r="L132" s="187"/>
      <c r="M132" s="187"/>
      <c r="N132" s="187"/>
      <c r="O132" s="187"/>
      <c r="P132" s="187"/>
    </row>
    <row r="133" spans="1:16" s="17" customFormat="1" ht="15" x14ac:dyDescent="0.35">
      <c r="A133" s="187"/>
      <c r="B133" s="36"/>
      <c r="C133" s="187"/>
      <c r="D133" s="113"/>
      <c r="E133" s="187"/>
      <c r="F133" s="25"/>
      <c r="G133" s="187"/>
      <c r="H133" s="187"/>
      <c r="I133" s="187"/>
      <c r="J133" s="187"/>
      <c r="K133" s="187"/>
      <c r="L133" s="187"/>
      <c r="M133" s="187"/>
      <c r="N133" s="187"/>
      <c r="O133" s="187"/>
      <c r="P133" s="187"/>
    </row>
    <row r="134" spans="1:16" s="17" customFormat="1" ht="30" x14ac:dyDescent="0.35">
      <c r="A134" s="187"/>
      <c r="B134" s="114" t="s">
        <v>231</v>
      </c>
      <c r="C134" s="187"/>
      <c r="D134" s="130"/>
      <c r="E134" s="187"/>
      <c r="F134" s="130"/>
      <c r="G134" s="187"/>
      <c r="H134" s="262"/>
      <c r="I134" s="187"/>
      <c r="J134" s="187"/>
      <c r="K134" s="187"/>
      <c r="L134" s="187"/>
      <c r="M134" s="187"/>
      <c r="N134" s="187"/>
      <c r="O134" s="187"/>
      <c r="P134" s="187"/>
    </row>
    <row r="135" spans="1:16" s="17" customFormat="1" ht="45" x14ac:dyDescent="0.35">
      <c r="A135" s="187"/>
      <c r="B135" s="131" t="s">
        <v>232</v>
      </c>
      <c r="C135" s="187"/>
      <c r="D135" s="143" t="s">
        <v>76</v>
      </c>
      <c r="E135" s="187"/>
      <c r="F135" s="143" t="s">
        <v>141</v>
      </c>
      <c r="G135" s="187"/>
      <c r="H135" s="231"/>
      <c r="I135" s="187"/>
      <c r="J135" s="187"/>
      <c r="K135" s="187"/>
      <c r="L135" s="187"/>
      <c r="M135" s="187"/>
      <c r="N135" s="187"/>
      <c r="O135" s="187"/>
      <c r="P135" s="187"/>
    </row>
    <row r="136" spans="1:16" s="17" customFormat="1" ht="30" x14ac:dyDescent="0.35">
      <c r="A136" s="187"/>
      <c r="B136" s="136" t="s">
        <v>233</v>
      </c>
      <c r="C136" s="187"/>
      <c r="D136" s="212"/>
      <c r="E136" s="187"/>
      <c r="F136" s="143" t="s">
        <v>184</v>
      </c>
      <c r="G136" s="187"/>
      <c r="H136" s="266"/>
      <c r="I136" s="187"/>
      <c r="J136" s="187"/>
      <c r="K136" s="187"/>
      <c r="L136" s="187"/>
      <c r="M136" s="187"/>
      <c r="N136" s="187"/>
      <c r="O136" s="187"/>
      <c r="P136" s="187"/>
    </row>
    <row r="137" spans="1:16" s="17" customFormat="1" ht="15" x14ac:dyDescent="0.35">
      <c r="A137" s="187"/>
      <c r="B137" s="36"/>
      <c r="C137" s="187"/>
      <c r="D137" s="113"/>
      <c r="E137" s="187"/>
      <c r="F137" s="25"/>
      <c r="G137" s="187"/>
      <c r="H137" s="187"/>
      <c r="I137" s="187"/>
      <c r="J137" s="187"/>
      <c r="K137" s="187"/>
      <c r="L137" s="187"/>
      <c r="M137" s="187"/>
      <c r="N137" s="187"/>
      <c r="O137" s="187"/>
      <c r="P137" s="187"/>
    </row>
    <row r="138" spans="1:16" s="17" customFormat="1" ht="15" x14ac:dyDescent="0.35">
      <c r="A138" s="187"/>
      <c r="B138" s="114" t="s">
        <v>234</v>
      </c>
      <c r="C138" s="187"/>
      <c r="D138" s="130"/>
      <c r="E138" s="187"/>
      <c r="F138" s="130"/>
      <c r="G138" s="187"/>
      <c r="H138" s="262"/>
      <c r="I138" s="187"/>
      <c r="J138" s="187"/>
      <c r="K138" s="187"/>
      <c r="L138" s="187"/>
      <c r="M138" s="187"/>
      <c r="N138" s="187"/>
      <c r="O138" s="187"/>
      <c r="P138" s="187"/>
    </row>
    <row r="139" spans="1:16" s="17" customFormat="1" ht="30" x14ac:dyDescent="0.35">
      <c r="A139" s="187"/>
      <c r="B139" s="224" t="s">
        <v>235</v>
      </c>
      <c r="C139" s="187"/>
      <c r="D139" s="143" t="s">
        <v>128</v>
      </c>
      <c r="E139" s="187"/>
      <c r="F139" s="207" t="s">
        <v>236</v>
      </c>
      <c r="G139" s="187"/>
      <c r="H139" s="231"/>
      <c r="I139" s="187"/>
      <c r="J139" s="187"/>
      <c r="K139" s="187"/>
      <c r="L139" s="187"/>
      <c r="M139" s="187"/>
      <c r="N139" s="187"/>
      <c r="O139" s="187"/>
      <c r="P139" s="187"/>
    </row>
    <row r="140" spans="1:16" s="17" customFormat="1" ht="30" x14ac:dyDescent="0.35">
      <c r="A140" s="187"/>
      <c r="B140" s="228" t="s">
        <v>237</v>
      </c>
      <c r="C140" s="187"/>
      <c r="D140" s="219">
        <f>19561*1000000</f>
        <v>19561000000</v>
      </c>
      <c r="E140" s="187"/>
      <c r="F140" s="237" t="s">
        <v>90</v>
      </c>
      <c r="G140" s="187"/>
      <c r="H140" s="231"/>
      <c r="I140" s="187"/>
      <c r="J140" s="187"/>
      <c r="K140" s="187"/>
      <c r="L140" s="187"/>
      <c r="M140" s="187"/>
      <c r="N140" s="187"/>
      <c r="O140" s="187"/>
      <c r="P140" s="187"/>
    </row>
    <row r="141" spans="1:16" s="17" customFormat="1" ht="30" x14ac:dyDescent="0.35">
      <c r="A141" s="187"/>
      <c r="B141" s="229" t="s">
        <v>238</v>
      </c>
      <c r="C141" s="187"/>
      <c r="D141" s="219">
        <f>19561*1000000</f>
        <v>19561000000</v>
      </c>
      <c r="E141" s="187"/>
      <c r="F141" s="237" t="s">
        <v>90</v>
      </c>
      <c r="G141" s="187"/>
      <c r="H141" s="266"/>
      <c r="I141" s="187"/>
      <c r="J141" s="187"/>
      <c r="K141" s="187"/>
      <c r="L141" s="187"/>
      <c r="M141" s="187"/>
      <c r="N141" s="187"/>
      <c r="O141" s="187"/>
      <c r="P141" s="187"/>
    </row>
    <row r="142" spans="1:16" s="17" customFormat="1" ht="15" x14ac:dyDescent="0.35">
      <c r="A142" s="187"/>
      <c r="B142" s="36"/>
      <c r="C142" s="187"/>
      <c r="D142" s="113"/>
      <c r="E142" s="187"/>
      <c r="F142" s="25"/>
      <c r="G142" s="187"/>
      <c r="H142" s="187"/>
      <c r="I142" s="187"/>
      <c r="J142" s="187"/>
      <c r="K142" s="187"/>
      <c r="L142" s="187"/>
      <c r="M142" s="187"/>
      <c r="N142" s="187"/>
      <c r="O142" s="187"/>
      <c r="P142" s="187"/>
    </row>
    <row r="143" spans="1:16" s="17" customFormat="1" ht="30" x14ac:dyDescent="0.35">
      <c r="A143" s="187"/>
      <c r="B143" s="114" t="s">
        <v>239</v>
      </c>
      <c r="C143" s="187"/>
      <c r="D143" s="130"/>
      <c r="E143" s="187"/>
      <c r="F143" s="130"/>
      <c r="G143" s="187"/>
      <c r="H143" s="262"/>
      <c r="I143" s="187"/>
      <c r="J143" s="187"/>
      <c r="K143" s="187"/>
      <c r="L143" s="187"/>
      <c r="M143" s="187"/>
      <c r="N143" s="187"/>
      <c r="O143" s="187"/>
      <c r="P143" s="187"/>
    </row>
    <row r="144" spans="1:16" s="17" customFormat="1" ht="90" x14ac:dyDescent="0.35">
      <c r="A144" s="187"/>
      <c r="B144" s="131" t="s">
        <v>240</v>
      </c>
      <c r="C144" s="187"/>
      <c r="D144" s="143" t="s">
        <v>128</v>
      </c>
      <c r="E144" s="187"/>
      <c r="F144" s="143" t="s">
        <v>241</v>
      </c>
      <c r="G144" s="187"/>
      <c r="H144" s="231"/>
      <c r="I144" s="187"/>
      <c r="J144" s="187"/>
      <c r="K144" s="187"/>
      <c r="L144" s="187"/>
      <c r="M144" s="187"/>
      <c r="N144" s="187"/>
      <c r="O144" s="187"/>
      <c r="P144" s="187"/>
    </row>
    <row r="145" spans="1:16" s="17" customFormat="1" ht="30" x14ac:dyDescent="0.35">
      <c r="A145" s="187"/>
      <c r="B145" s="131" t="s">
        <v>242</v>
      </c>
      <c r="C145" s="187"/>
      <c r="D145" s="143" t="s">
        <v>128</v>
      </c>
      <c r="E145" s="187"/>
      <c r="F145" s="143" t="s">
        <v>243</v>
      </c>
      <c r="G145" s="187"/>
      <c r="H145" s="231"/>
      <c r="I145" s="187"/>
      <c r="J145" s="187"/>
      <c r="K145" s="187"/>
      <c r="L145" s="187"/>
      <c r="M145" s="187"/>
      <c r="N145" s="187"/>
      <c r="O145" s="187"/>
      <c r="P145" s="187"/>
    </row>
    <row r="146" spans="1:16" s="17" customFormat="1" ht="45" customHeight="1" x14ac:dyDescent="0.35">
      <c r="A146" s="187"/>
      <c r="B146" s="305" t="s">
        <v>244</v>
      </c>
      <c r="C146" s="187"/>
      <c r="D146" s="307" t="s">
        <v>128</v>
      </c>
      <c r="E146" s="187"/>
      <c r="F146" s="143" t="s">
        <v>245</v>
      </c>
      <c r="G146" s="187"/>
      <c r="H146" s="266"/>
      <c r="I146" s="187"/>
      <c r="J146" s="187"/>
      <c r="K146" s="187"/>
      <c r="L146" s="187"/>
      <c r="M146" s="187"/>
      <c r="N146" s="187"/>
      <c r="O146" s="187"/>
      <c r="P146" s="187"/>
    </row>
    <row r="147" spans="1:16" s="17" customFormat="1" ht="15" x14ac:dyDescent="0.35">
      <c r="A147" s="187"/>
      <c r="B147" s="305"/>
      <c r="C147" s="187"/>
      <c r="D147" s="307"/>
      <c r="E147" s="187"/>
      <c r="F147" s="143" t="s">
        <v>246</v>
      </c>
      <c r="G147" s="187"/>
      <c r="H147" s="271"/>
      <c r="I147" s="187"/>
      <c r="J147" s="187"/>
      <c r="K147" s="187"/>
      <c r="L147" s="187"/>
      <c r="M147" s="187"/>
      <c r="N147" s="187"/>
      <c r="O147" s="187"/>
      <c r="P147" s="187"/>
    </row>
    <row r="148" spans="1:16" s="17" customFormat="1" ht="15" x14ac:dyDescent="0.35">
      <c r="A148" s="187"/>
      <c r="B148" s="305"/>
      <c r="C148" s="187"/>
      <c r="D148" s="307"/>
      <c r="E148" s="187"/>
      <c r="F148" s="143" t="s">
        <v>247</v>
      </c>
      <c r="G148" s="187"/>
      <c r="H148" s="271"/>
      <c r="I148" s="187"/>
      <c r="J148" s="187"/>
      <c r="K148" s="187"/>
      <c r="L148" s="187"/>
      <c r="M148" s="187"/>
      <c r="N148" s="187"/>
      <c r="O148" s="187"/>
      <c r="P148" s="187"/>
    </row>
    <row r="149" spans="1:16" s="17" customFormat="1" ht="15" x14ac:dyDescent="0.35">
      <c r="A149" s="187"/>
      <c r="B149" s="305"/>
      <c r="C149" s="187"/>
      <c r="D149" s="307"/>
      <c r="E149" s="187"/>
      <c r="F149" s="143" t="s">
        <v>248</v>
      </c>
      <c r="G149" s="187"/>
      <c r="H149" s="271"/>
      <c r="I149" s="187"/>
      <c r="J149" s="187"/>
      <c r="K149" s="187"/>
      <c r="L149" s="187"/>
      <c r="M149" s="187"/>
      <c r="N149" s="187"/>
      <c r="O149" s="187"/>
      <c r="P149" s="187"/>
    </row>
    <row r="150" spans="1:16" s="17" customFormat="1" ht="15" x14ac:dyDescent="0.35">
      <c r="A150" s="187"/>
      <c r="B150" s="305"/>
      <c r="C150" s="187"/>
      <c r="D150" s="307"/>
      <c r="E150" s="187"/>
      <c r="F150" s="143" t="s">
        <v>249</v>
      </c>
      <c r="G150" s="187"/>
      <c r="H150" s="271"/>
      <c r="I150" s="187"/>
      <c r="J150" s="187"/>
      <c r="K150" s="187"/>
      <c r="L150" s="187"/>
      <c r="M150" s="187"/>
      <c r="N150" s="187"/>
      <c r="O150" s="187"/>
      <c r="P150" s="187"/>
    </row>
    <row r="151" spans="1:16" s="17" customFormat="1" ht="15" x14ac:dyDescent="0.35">
      <c r="A151" s="187"/>
      <c r="B151" s="305"/>
      <c r="C151" s="187"/>
      <c r="D151" s="307"/>
      <c r="E151" s="187"/>
      <c r="F151" s="143" t="s">
        <v>250</v>
      </c>
      <c r="G151" s="187"/>
      <c r="H151" s="271"/>
      <c r="I151" s="187"/>
      <c r="J151" s="187"/>
      <c r="K151" s="187"/>
      <c r="L151" s="187"/>
      <c r="M151" s="187"/>
      <c r="N151" s="187"/>
      <c r="O151" s="187"/>
      <c r="P151" s="187"/>
    </row>
    <row r="152" spans="1:16" s="17" customFormat="1" ht="15" x14ac:dyDescent="0.35">
      <c r="A152" s="187"/>
      <c r="B152" s="305"/>
      <c r="C152" s="187"/>
      <c r="D152" s="307"/>
      <c r="E152" s="187"/>
      <c r="F152" s="143" t="s">
        <v>251</v>
      </c>
      <c r="G152" s="187"/>
      <c r="H152" s="271"/>
      <c r="I152" s="187"/>
      <c r="J152" s="187"/>
      <c r="K152" s="187"/>
      <c r="L152" s="187"/>
      <c r="M152" s="187"/>
      <c r="N152" s="187"/>
      <c r="O152" s="187"/>
      <c r="P152" s="187"/>
    </row>
    <row r="153" spans="1:16" s="17" customFormat="1" ht="15" x14ac:dyDescent="0.35">
      <c r="A153" s="187"/>
      <c r="B153" s="305"/>
      <c r="C153" s="187"/>
      <c r="D153" s="307"/>
      <c r="E153" s="187"/>
      <c r="F153" s="143" t="s">
        <v>252</v>
      </c>
      <c r="G153" s="187"/>
      <c r="H153" s="271"/>
      <c r="I153" s="187"/>
    </row>
    <row r="154" spans="1:16" s="17" customFormat="1" ht="15" x14ac:dyDescent="0.35">
      <c r="A154" s="187"/>
      <c r="B154" s="305"/>
      <c r="C154" s="187"/>
      <c r="D154" s="307"/>
      <c r="E154" s="187"/>
      <c r="F154" s="143" t="s">
        <v>253</v>
      </c>
      <c r="G154" s="187"/>
      <c r="H154" s="271"/>
      <c r="I154" s="187"/>
    </row>
    <row r="155" spans="1:16" s="17" customFormat="1" ht="15" x14ac:dyDescent="0.35">
      <c r="A155" s="187"/>
      <c r="B155" s="305"/>
      <c r="C155" s="187"/>
      <c r="D155" s="307"/>
      <c r="E155" s="187"/>
      <c r="F155" s="143" t="s">
        <v>254</v>
      </c>
      <c r="G155" s="187"/>
      <c r="H155" s="271"/>
      <c r="I155" s="187"/>
    </row>
    <row r="156" spans="1:16" s="17" customFormat="1" ht="15" x14ac:dyDescent="0.35">
      <c r="A156" s="187"/>
      <c r="B156" s="305"/>
      <c r="C156" s="187"/>
      <c r="D156" s="307"/>
      <c r="E156" s="187"/>
      <c r="F156" s="143" t="s">
        <v>255</v>
      </c>
      <c r="G156" s="187"/>
      <c r="H156" s="271"/>
      <c r="I156" s="187"/>
    </row>
    <row r="157" spans="1:16" s="17" customFormat="1" ht="15" x14ac:dyDescent="0.35">
      <c r="A157" s="187"/>
      <c r="B157" s="305"/>
      <c r="C157" s="187"/>
      <c r="D157" s="307"/>
      <c r="E157" s="187"/>
      <c r="F157" s="143" t="s">
        <v>256</v>
      </c>
      <c r="G157" s="187"/>
      <c r="H157" s="271"/>
      <c r="I157" s="187"/>
    </row>
    <row r="158" spans="1:16" s="17" customFormat="1" ht="15" x14ac:dyDescent="0.35">
      <c r="A158" s="187"/>
      <c r="B158" s="305"/>
      <c r="C158" s="187"/>
      <c r="D158" s="307"/>
      <c r="E158" s="187"/>
      <c r="F158" s="143" t="s">
        <v>257</v>
      </c>
      <c r="G158" s="187"/>
      <c r="H158" s="271"/>
      <c r="I158" s="187"/>
    </row>
    <row r="159" spans="1:16" s="17" customFormat="1" ht="15" x14ac:dyDescent="0.35">
      <c r="A159" s="187"/>
      <c r="B159" s="306"/>
      <c r="C159" s="187"/>
      <c r="D159" s="308"/>
      <c r="E159" s="187"/>
      <c r="F159" s="144" t="s">
        <v>258</v>
      </c>
      <c r="G159" s="187"/>
      <c r="H159" s="271"/>
      <c r="I159" s="187"/>
    </row>
    <row r="160" spans="1:16" s="17" customFormat="1" ht="15" x14ac:dyDescent="0.35">
      <c r="A160" s="187"/>
      <c r="B160" s="36"/>
      <c r="C160" s="187"/>
      <c r="D160" s="113"/>
      <c r="E160" s="187"/>
      <c r="F160" s="25"/>
      <c r="G160" s="187"/>
      <c r="H160" s="187"/>
      <c r="I160" s="187"/>
    </row>
    <row r="161" spans="1:9" s="17" customFormat="1" ht="15" x14ac:dyDescent="0.35">
      <c r="A161" s="187"/>
      <c r="B161" s="114" t="s">
        <v>259</v>
      </c>
      <c r="C161" s="187"/>
      <c r="D161" s="130"/>
      <c r="E161" s="187"/>
      <c r="F161" s="130"/>
      <c r="G161" s="187"/>
      <c r="H161" s="262"/>
      <c r="I161" s="187"/>
    </row>
    <row r="162" spans="1:9" s="17" customFormat="1" ht="30" x14ac:dyDescent="0.35">
      <c r="A162" s="187"/>
      <c r="B162" s="131" t="s">
        <v>260</v>
      </c>
      <c r="C162" s="187"/>
      <c r="D162" s="143" t="s">
        <v>76</v>
      </c>
      <c r="E162" s="187"/>
      <c r="F162" s="143" t="s">
        <v>162</v>
      </c>
      <c r="G162" s="187"/>
      <c r="H162" s="231"/>
      <c r="I162" s="187"/>
    </row>
    <row r="163" spans="1:9" s="17" customFormat="1" ht="30" x14ac:dyDescent="0.35">
      <c r="A163" s="187"/>
      <c r="B163" s="135" t="s">
        <v>261</v>
      </c>
      <c r="C163" s="187"/>
      <c r="D163" s="211">
        <v>0</v>
      </c>
      <c r="E163" s="187"/>
      <c r="F163" s="237" t="s">
        <v>90</v>
      </c>
      <c r="G163" s="187"/>
      <c r="H163" s="231"/>
      <c r="I163" s="187"/>
    </row>
    <row r="164" spans="1:9" s="17" customFormat="1" ht="30" x14ac:dyDescent="0.35">
      <c r="A164" s="187"/>
      <c r="B164" s="135" t="s">
        <v>262</v>
      </c>
      <c r="C164" s="187"/>
      <c r="D164" s="211">
        <v>19622080000</v>
      </c>
      <c r="E164" s="263"/>
      <c r="F164" s="237" t="s">
        <v>90</v>
      </c>
      <c r="G164" s="187"/>
      <c r="H164" s="231"/>
      <c r="I164" s="187"/>
    </row>
    <row r="165" spans="1:9" s="17" customFormat="1" ht="15" x14ac:dyDescent="0.35">
      <c r="A165" s="187"/>
      <c r="B165" s="131" t="s">
        <v>263</v>
      </c>
      <c r="C165" s="187"/>
      <c r="D165" s="143" t="s">
        <v>76</v>
      </c>
      <c r="E165" s="187"/>
      <c r="F165" s="143" t="s">
        <v>162</v>
      </c>
      <c r="G165" s="187"/>
      <c r="H165" s="231"/>
      <c r="I165" s="187"/>
    </row>
    <row r="166" spans="1:9" s="17" customFormat="1" ht="30" x14ac:dyDescent="0.35">
      <c r="A166" s="187"/>
      <c r="B166" s="135" t="s">
        <v>264</v>
      </c>
      <c r="C166" s="187"/>
      <c r="D166" s="211">
        <v>0</v>
      </c>
      <c r="E166" s="187"/>
      <c r="F166" s="237" t="s">
        <v>90</v>
      </c>
      <c r="G166" s="187"/>
      <c r="H166" s="231"/>
      <c r="I166" s="187"/>
    </row>
    <row r="167" spans="1:9" s="17" customFormat="1" ht="30" x14ac:dyDescent="0.35">
      <c r="A167" s="187"/>
      <c r="B167" s="135" t="s">
        <v>265</v>
      </c>
      <c r="C167" s="187"/>
      <c r="D167" s="211">
        <v>19622080000</v>
      </c>
      <c r="E167" s="187"/>
      <c r="F167" s="237" t="s">
        <v>90</v>
      </c>
      <c r="G167" s="187"/>
      <c r="H167" s="231"/>
      <c r="I167" s="187"/>
    </row>
    <row r="168" spans="1:9" s="17" customFormat="1" ht="30" x14ac:dyDescent="0.35">
      <c r="A168" s="187"/>
      <c r="B168" s="131" t="s">
        <v>266</v>
      </c>
      <c r="C168" s="187"/>
      <c r="D168" s="143" t="s">
        <v>76</v>
      </c>
      <c r="E168" s="187"/>
      <c r="F168" s="143" t="s">
        <v>162</v>
      </c>
      <c r="G168" s="187"/>
      <c r="H168" s="231"/>
      <c r="I168" s="187"/>
    </row>
    <row r="169" spans="1:9" s="17" customFormat="1" ht="30" x14ac:dyDescent="0.35">
      <c r="A169" s="187"/>
      <c r="B169" s="228" t="s">
        <v>267</v>
      </c>
      <c r="C169" s="187"/>
      <c r="D169" s="218">
        <v>0</v>
      </c>
      <c r="E169" s="187"/>
      <c r="F169" s="237" t="s">
        <v>90</v>
      </c>
      <c r="G169" s="187"/>
      <c r="H169" s="231"/>
      <c r="I169" s="187"/>
    </row>
    <row r="170" spans="1:9" s="17" customFormat="1" ht="30" x14ac:dyDescent="0.35">
      <c r="A170" s="187"/>
      <c r="B170" s="229" t="s">
        <v>268</v>
      </c>
      <c r="C170" s="187"/>
      <c r="D170" s="143">
        <v>19622080000</v>
      </c>
      <c r="E170" s="187"/>
      <c r="F170" s="237" t="s">
        <v>90</v>
      </c>
      <c r="G170" s="187"/>
      <c r="H170" s="266"/>
      <c r="I170" s="187"/>
    </row>
    <row r="171" spans="1:9" s="17" customFormat="1" ht="15" x14ac:dyDescent="0.35">
      <c r="A171" s="187"/>
      <c r="B171" s="36"/>
      <c r="C171" s="187"/>
      <c r="D171" s="113"/>
      <c r="E171" s="187"/>
      <c r="F171" s="25"/>
      <c r="G171" s="187"/>
      <c r="H171" s="187"/>
      <c r="I171" s="187"/>
    </row>
    <row r="172" spans="1:9" s="17" customFormat="1" ht="15" x14ac:dyDescent="0.35">
      <c r="A172" s="187"/>
      <c r="B172" s="114" t="s">
        <v>269</v>
      </c>
      <c r="C172" s="187"/>
      <c r="D172" s="130"/>
      <c r="E172" s="187"/>
      <c r="F172" s="130"/>
      <c r="G172" s="187"/>
      <c r="H172" s="262"/>
      <c r="I172" s="187"/>
    </row>
    <row r="173" spans="1:9" s="17" customFormat="1" ht="30" x14ac:dyDescent="0.35">
      <c r="A173" s="187"/>
      <c r="B173" s="131" t="s">
        <v>270</v>
      </c>
      <c r="C173" s="187"/>
      <c r="D173" s="143" t="s">
        <v>76</v>
      </c>
      <c r="E173" s="187"/>
      <c r="F173" s="143" t="s">
        <v>141</v>
      </c>
      <c r="G173" s="187"/>
      <c r="H173" s="231"/>
      <c r="I173" s="187"/>
    </row>
    <row r="174" spans="1:9" s="17" customFormat="1" ht="30" x14ac:dyDescent="0.35">
      <c r="A174" s="187"/>
      <c r="B174" s="136" t="s">
        <v>271</v>
      </c>
      <c r="C174" s="187"/>
      <c r="D174" s="212">
        <v>32329000000</v>
      </c>
      <c r="E174" s="187"/>
      <c r="F174" s="237" t="s">
        <v>90</v>
      </c>
      <c r="G174" s="187"/>
      <c r="H174" s="266"/>
      <c r="I174" s="187"/>
    </row>
    <row r="175" spans="1:9" s="17" customFormat="1" ht="15" x14ac:dyDescent="0.35">
      <c r="A175" s="187"/>
      <c r="B175" s="36"/>
      <c r="C175" s="187"/>
      <c r="D175" s="113"/>
      <c r="E175" s="187"/>
      <c r="F175" s="25"/>
      <c r="G175" s="187"/>
      <c r="H175" s="187"/>
      <c r="I175" s="187"/>
    </row>
    <row r="176" spans="1:9" s="17" customFormat="1" ht="15" x14ac:dyDescent="0.35">
      <c r="A176" s="187"/>
      <c r="B176" s="114" t="s">
        <v>272</v>
      </c>
      <c r="C176" s="187"/>
      <c r="D176" s="137"/>
      <c r="E176" s="187"/>
      <c r="F176" s="138"/>
      <c r="G176" s="187"/>
      <c r="H176" s="262"/>
      <c r="I176" s="187"/>
    </row>
    <row r="177" spans="1:9" s="17" customFormat="1" ht="30" x14ac:dyDescent="0.35">
      <c r="A177" s="187"/>
      <c r="B177" s="139" t="s">
        <v>273</v>
      </c>
      <c r="C177" s="187"/>
      <c r="D177" s="143" t="s">
        <v>76</v>
      </c>
      <c r="E177" s="187"/>
      <c r="F177" s="207" t="s">
        <v>274</v>
      </c>
      <c r="G177" s="187"/>
      <c r="H177" s="231"/>
      <c r="I177" s="187"/>
    </row>
    <row r="178" spans="1:9" s="17" customFormat="1" ht="30" x14ac:dyDescent="0.35">
      <c r="A178" s="187"/>
      <c r="B178" s="131" t="s">
        <v>275</v>
      </c>
      <c r="C178" s="187"/>
      <c r="D178" s="239">
        <f>2673.3*1000000000</f>
        <v>2673300000000</v>
      </c>
      <c r="E178" s="187"/>
      <c r="F178" s="237" t="s">
        <v>90</v>
      </c>
      <c r="G178" s="187"/>
      <c r="H178" s="231"/>
      <c r="I178" s="187"/>
    </row>
    <row r="179" spans="1:9" s="17" customFormat="1" ht="15" x14ac:dyDescent="0.35">
      <c r="A179" s="187"/>
      <c r="B179" s="126" t="s">
        <v>276</v>
      </c>
      <c r="C179" s="187"/>
      <c r="D179" s="143" t="s">
        <v>182</v>
      </c>
      <c r="E179" s="187"/>
      <c r="F179" s="143" t="s">
        <v>184</v>
      </c>
      <c r="G179" s="187"/>
      <c r="H179" s="231"/>
      <c r="I179" s="187"/>
    </row>
    <row r="180" spans="1:9" s="17" customFormat="1" ht="15" x14ac:dyDescent="0.35">
      <c r="A180" s="187"/>
      <c r="B180" s="116" t="s">
        <v>277</v>
      </c>
      <c r="C180" s="187"/>
      <c r="D180" s="236">
        <f>36958.6*1000000000</f>
        <v>36958600000000</v>
      </c>
      <c r="E180" s="187"/>
      <c r="F180" s="237" t="s">
        <v>90</v>
      </c>
      <c r="G180" s="187"/>
      <c r="H180" s="231"/>
      <c r="I180" s="187"/>
    </row>
    <row r="181" spans="1:9" s="17" customFormat="1" ht="15" x14ac:dyDescent="0.35">
      <c r="A181" s="187"/>
      <c r="B181" s="116" t="s">
        <v>278</v>
      </c>
      <c r="C181" s="187"/>
      <c r="D181" s="236">
        <f>3223116*1000000</f>
        <v>3223116000000</v>
      </c>
      <c r="E181" s="187"/>
      <c r="F181" s="237" t="s">
        <v>90</v>
      </c>
      <c r="G181" s="187"/>
      <c r="H181" s="231"/>
      <c r="I181" s="187"/>
    </row>
    <row r="182" spans="1:9" s="17" customFormat="1" ht="15" x14ac:dyDescent="0.35">
      <c r="A182" s="187"/>
      <c r="B182" s="116" t="s">
        <v>279</v>
      </c>
      <c r="C182" s="187"/>
      <c r="D182" s="236">
        <f>10444166.6*1000000</f>
        <v>10444166600000</v>
      </c>
      <c r="E182" s="187"/>
      <c r="F182" s="237" t="s">
        <v>90</v>
      </c>
      <c r="G182" s="187"/>
      <c r="H182" s="231"/>
      <c r="I182" s="187"/>
    </row>
    <row r="183" spans="1:9" s="17" customFormat="1" ht="15" x14ac:dyDescent="0.35">
      <c r="A183" s="187"/>
      <c r="B183" s="116" t="s">
        <v>280</v>
      </c>
      <c r="C183" s="187"/>
      <c r="D183" s="239">
        <v>6694799999.999999</v>
      </c>
      <c r="E183" s="187"/>
      <c r="F183" s="237" t="s">
        <v>184</v>
      </c>
      <c r="G183" s="187"/>
      <c r="H183" s="231"/>
      <c r="I183" s="187"/>
    </row>
    <row r="184" spans="1:9" s="17" customFormat="1" ht="15" x14ac:dyDescent="0.35">
      <c r="A184" s="187"/>
      <c r="B184" s="116" t="s">
        <v>281</v>
      </c>
      <c r="C184" s="187"/>
      <c r="D184" s="239">
        <f>7.5*1000000000</f>
        <v>7500000000</v>
      </c>
      <c r="E184" s="187"/>
      <c r="F184" s="237" t="s">
        <v>184</v>
      </c>
      <c r="G184" s="187"/>
      <c r="H184" s="231"/>
      <c r="I184" s="187"/>
    </row>
    <row r="185" spans="1:9" s="17" customFormat="1" ht="15" x14ac:dyDescent="0.35">
      <c r="A185" s="187"/>
      <c r="B185" s="116" t="s">
        <v>282</v>
      </c>
      <c r="C185" s="187"/>
      <c r="D185" s="239">
        <v>39789</v>
      </c>
      <c r="E185" s="187"/>
      <c r="F185" s="237" t="s">
        <v>283</v>
      </c>
      <c r="G185" s="187"/>
      <c r="H185" s="231"/>
      <c r="I185" s="187"/>
    </row>
    <row r="186" spans="1:9" s="17" customFormat="1" ht="15" x14ac:dyDescent="0.35">
      <c r="A186" s="187"/>
      <c r="B186" s="116" t="s">
        <v>284</v>
      </c>
      <c r="C186" s="187"/>
      <c r="D186" s="239">
        <v>10899</v>
      </c>
      <c r="E186" s="187"/>
      <c r="F186" s="237" t="s">
        <v>283</v>
      </c>
      <c r="G186" s="187"/>
      <c r="H186" s="231"/>
      <c r="I186" s="187"/>
    </row>
    <row r="187" spans="1:9" s="17" customFormat="1" ht="15" x14ac:dyDescent="0.35">
      <c r="A187" s="187"/>
      <c r="B187" s="116" t="s">
        <v>285</v>
      </c>
      <c r="C187" s="187"/>
      <c r="D187" s="239">
        <f>+D185+D186</f>
        <v>50688</v>
      </c>
      <c r="E187" s="187"/>
      <c r="F187" s="237" t="s">
        <v>283</v>
      </c>
      <c r="G187" s="187"/>
      <c r="H187" s="231"/>
      <c r="I187" s="187"/>
    </row>
    <row r="188" spans="1:9" s="17" customFormat="1" ht="15" x14ac:dyDescent="0.35">
      <c r="A188" s="187"/>
      <c r="B188" s="116" t="s">
        <v>286</v>
      </c>
      <c r="C188" s="187"/>
      <c r="D188" s="239">
        <v>1162912</v>
      </c>
      <c r="E188" s="187"/>
      <c r="F188" s="237" t="s">
        <v>283</v>
      </c>
      <c r="G188" s="187"/>
      <c r="H188" s="231"/>
      <c r="I188" s="187"/>
    </row>
    <row r="189" spans="1:9" s="17" customFormat="1" ht="15" x14ac:dyDescent="0.35">
      <c r="A189" s="187"/>
      <c r="B189" s="116" t="s">
        <v>287</v>
      </c>
      <c r="C189" s="187"/>
      <c r="D189" s="239" t="s">
        <v>105</v>
      </c>
      <c r="E189" s="187"/>
      <c r="F189" s="237" t="s">
        <v>184</v>
      </c>
      <c r="G189" s="187"/>
      <c r="H189" s="231"/>
      <c r="I189" s="187"/>
    </row>
    <row r="190" spans="1:9" s="17" customFormat="1" ht="15" x14ac:dyDescent="0.35">
      <c r="A190" s="187"/>
      <c r="B190" s="125" t="s">
        <v>288</v>
      </c>
      <c r="C190" s="187"/>
      <c r="D190" s="239" t="s">
        <v>105</v>
      </c>
      <c r="E190" s="187"/>
      <c r="F190" s="237" t="s">
        <v>184</v>
      </c>
      <c r="G190" s="187"/>
      <c r="H190" s="266"/>
      <c r="I190" s="187"/>
    </row>
    <row r="191" spans="1:9" s="17" customFormat="1" ht="15" x14ac:dyDescent="0.35">
      <c r="A191" s="187"/>
      <c r="B191" s="25"/>
      <c r="C191" s="187"/>
      <c r="D191" s="140"/>
      <c r="E191" s="187"/>
      <c r="F191" s="25"/>
      <c r="G191" s="187"/>
      <c r="H191" s="187"/>
      <c r="I191" s="187"/>
    </row>
    <row r="192" spans="1:9" s="17" customFormat="1" ht="15" x14ac:dyDescent="0.35">
      <c r="A192" s="187"/>
      <c r="B192" s="114" t="s">
        <v>289</v>
      </c>
      <c r="C192" s="187"/>
      <c r="D192" s="115"/>
      <c r="E192" s="187"/>
      <c r="F192" s="115"/>
      <c r="G192" s="187"/>
      <c r="H192" s="262"/>
      <c r="I192" s="187"/>
    </row>
    <row r="193" spans="1:9" s="17" customFormat="1" ht="15" x14ac:dyDescent="0.35">
      <c r="A193" s="187"/>
      <c r="B193" s="116" t="s">
        <v>126</v>
      </c>
      <c r="C193" s="187"/>
      <c r="D193" s="117"/>
      <c r="E193" s="187"/>
      <c r="F193" s="117"/>
      <c r="G193" s="187"/>
      <c r="H193" s="231"/>
      <c r="I193" s="187"/>
    </row>
    <row r="194" spans="1:9" s="17" customFormat="1" ht="30" x14ac:dyDescent="0.35">
      <c r="A194" s="187"/>
      <c r="B194" s="127" t="s">
        <v>290</v>
      </c>
      <c r="C194" s="187"/>
      <c r="D194" s="143" t="s">
        <v>128</v>
      </c>
      <c r="E194" s="187"/>
      <c r="F194" s="207" t="s">
        <v>291</v>
      </c>
      <c r="G194" s="187"/>
      <c r="H194" s="231"/>
      <c r="I194" s="187"/>
    </row>
    <row r="195" spans="1:9" s="17" customFormat="1" ht="45" x14ac:dyDescent="0.35">
      <c r="A195" s="263"/>
      <c r="B195" s="186" t="s">
        <v>292</v>
      </c>
      <c r="C195" s="264"/>
      <c r="D195" s="143" t="s">
        <v>128</v>
      </c>
      <c r="E195" s="187"/>
      <c r="F195" s="143" t="s">
        <v>293</v>
      </c>
      <c r="G195" s="187"/>
      <c r="H195" s="231"/>
      <c r="I195" s="187"/>
    </row>
    <row r="196" spans="1:9" s="17" customFormat="1" ht="30" x14ac:dyDescent="0.35">
      <c r="A196" s="187"/>
      <c r="B196" s="128" t="s">
        <v>294</v>
      </c>
      <c r="C196" s="264"/>
      <c r="D196" s="144" t="s">
        <v>128</v>
      </c>
      <c r="E196" s="187"/>
      <c r="F196" s="144" t="s">
        <v>291</v>
      </c>
      <c r="G196" s="187"/>
      <c r="H196" s="266"/>
      <c r="I196" s="187"/>
    </row>
    <row r="197" spans="1:9" s="17" customFormat="1" ht="15.5" thickBot="1" x14ac:dyDescent="0.4">
      <c r="A197" s="187"/>
      <c r="B197" s="141"/>
      <c r="C197" s="258"/>
      <c r="D197" s="142"/>
      <c r="E197" s="258"/>
      <c r="F197" s="141"/>
      <c r="G197" s="258"/>
      <c r="H197" s="258"/>
      <c r="I197" s="187"/>
    </row>
    <row r="198" spans="1:9" s="17" customFormat="1" ht="15" x14ac:dyDescent="0.35">
      <c r="A198" s="187"/>
      <c r="B198" s="25"/>
      <c r="C198" s="187"/>
      <c r="D198" s="140"/>
      <c r="E198" s="187"/>
      <c r="F198" s="25"/>
      <c r="G198" s="187"/>
      <c r="H198" s="187"/>
      <c r="I198" s="187"/>
    </row>
    <row r="199" spans="1:9" s="17" customFormat="1" ht="15.5" thickBot="1" x14ac:dyDescent="0.4">
      <c r="A199" s="187"/>
      <c r="B199" s="300" t="s">
        <v>33</v>
      </c>
      <c r="C199" s="301"/>
      <c r="D199" s="301"/>
      <c r="E199" s="301"/>
      <c r="F199" s="301"/>
      <c r="G199" s="301"/>
      <c r="H199" s="301"/>
      <c r="I199" s="187"/>
    </row>
    <row r="200" spans="1:9" s="17" customFormat="1" ht="15" x14ac:dyDescent="0.35">
      <c r="A200" s="187"/>
      <c r="B200" s="302" t="s">
        <v>34</v>
      </c>
      <c r="C200" s="303"/>
      <c r="D200" s="303"/>
      <c r="E200" s="303"/>
      <c r="F200" s="303"/>
      <c r="G200" s="303"/>
      <c r="H200" s="303"/>
      <c r="I200" s="187"/>
    </row>
    <row r="201" spans="1:9" s="17" customFormat="1" ht="15.5" thickBot="1" x14ac:dyDescent="0.4">
      <c r="A201" s="187"/>
      <c r="B201" s="190"/>
      <c r="C201" s="190"/>
      <c r="D201" s="190"/>
      <c r="E201" s="190"/>
      <c r="F201" s="190"/>
      <c r="G201" s="190"/>
      <c r="H201" s="190"/>
      <c r="I201" s="187"/>
    </row>
    <row r="202" spans="1:9" s="17" customFormat="1" ht="15" x14ac:dyDescent="0.35">
      <c r="A202" s="187"/>
      <c r="B202" s="288" t="s">
        <v>35</v>
      </c>
      <c r="C202" s="288"/>
      <c r="D202" s="288"/>
      <c r="E202" s="288"/>
      <c r="F202" s="288"/>
      <c r="G202" s="288"/>
      <c r="H202" s="288"/>
      <c r="I202" s="187"/>
    </row>
    <row r="203" spans="1:9" s="17" customFormat="1" ht="15.75" customHeight="1" x14ac:dyDescent="0.35">
      <c r="A203" s="187"/>
      <c r="B203" s="279" t="s">
        <v>36</v>
      </c>
      <c r="C203" s="279"/>
      <c r="D203" s="279"/>
      <c r="E203" s="279"/>
      <c r="F203" s="279"/>
      <c r="G203" s="279"/>
      <c r="H203" s="279"/>
      <c r="I203" s="187"/>
    </row>
    <row r="204" spans="1:9" s="17" customFormat="1" ht="15" x14ac:dyDescent="0.35">
      <c r="A204" s="187"/>
      <c r="B204" s="288" t="s">
        <v>38</v>
      </c>
      <c r="C204" s="288"/>
      <c r="D204" s="288"/>
      <c r="E204" s="288"/>
      <c r="F204" s="288"/>
      <c r="G204" s="288"/>
      <c r="H204" s="288"/>
      <c r="I204" s="187"/>
    </row>
    <row r="205" spans="1:9" s="17" customFormat="1" ht="15" x14ac:dyDescent="0.35">
      <c r="A205" s="187"/>
      <c r="B205" s="25"/>
      <c r="C205" s="187"/>
      <c r="D205" s="140"/>
      <c r="E205" s="187"/>
      <c r="F205" s="25"/>
      <c r="G205" s="187"/>
      <c r="H205" s="187"/>
      <c r="I205" s="187"/>
    </row>
    <row r="206" spans="1:9" s="17" customFormat="1" ht="15" x14ac:dyDescent="0.35">
      <c r="A206" s="187"/>
      <c r="B206" s="25"/>
      <c r="C206" s="187"/>
      <c r="D206" s="140"/>
      <c r="E206" s="187"/>
      <c r="F206" s="25"/>
      <c r="G206" s="187"/>
      <c r="H206" s="187"/>
      <c r="I206" s="187"/>
    </row>
    <row r="207" spans="1:9" s="17" customFormat="1" ht="15" x14ac:dyDescent="0.35">
      <c r="A207" s="187"/>
      <c r="B207" s="25"/>
      <c r="C207" s="187"/>
      <c r="D207" s="140"/>
      <c r="E207" s="187"/>
      <c r="F207" s="25"/>
      <c r="G207" s="187"/>
      <c r="H207" s="187"/>
      <c r="I207" s="187"/>
    </row>
    <row r="208" spans="1:9" s="17" customFormat="1" ht="15" x14ac:dyDescent="0.35">
      <c r="A208" s="187"/>
      <c r="B208" s="187"/>
      <c r="C208" s="187"/>
      <c r="D208" s="187"/>
      <c r="E208" s="187"/>
      <c r="F208" s="187"/>
      <c r="G208" s="187"/>
      <c r="H208" s="187"/>
      <c r="I208" s="187"/>
    </row>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row r="218" ht="16" x14ac:dyDescent="0.35"/>
    <row r="219" ht="16" x14ac:dyDescent="0.35"/>
    <row r="220" ht="16" x14ac:dyDescent="0.35"/>
    <row r="221" ht="16" x14ac:dyDescent="0.35"/>
    <row r="222" ht="16" x14ac:dyDescent="0.35"/>
    <row r="223" ht="16" x14ac:dyDescent="0.35"/>
    <row r="224" ht="16" x14ac:dyDescent="0.35"/>
    <row r="225" ht="16" x14ac:dyDescent="0.35"/>
    <row r="226" ht="16" x14ac:dyDescent="0.35"/>
    <row r="227" ht="16" x14ac:dyDescent="0.35"/>
    <row r="228" ht="16" x14ac:dyDescent="0.35"/>
    <row r="229" ht="16" x14ac:dyDescent="0.35"/>
  </sheetData>
  <mergeCells count="14">
    <mergeCell ref="B204:H204"/>
    <mergeCell ref="B3:H3"/>
    <mergeCell ref="B4:H4"/>
    <mergeCell ref="B5:H5"/>
    <mergeCell ref="B6:H6"/>
    <mergeCell ref="B7:H7"/>
    <mergeCell ref="B8:H8"/>
    <mergeCell ref="B199:H199"/>
    <mergeCell ref="B200:H200"/>
    <mergeCell ref="B202:H202"/>
    <mergeCell ref="B203:H203"/>
    <mergeCell ref="B9:H9"/>
    <mergeCell ref="B146:B159"/>
    <mergeCell ref="D146:D159"/>
  </mergeCells>
  <dataValidations xWindow="703" yWindow="699" count="3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5:D97 D99:D104 D62:D71 D76:D85"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95:F97 F68 F70 F76 F78 F80 F82 F84 F103 F62 F101 F66 F99"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8 D193:D196 D34:D36 D39:D43 D46:D47 D93 D56 D60:D61 D74:D75 D88:D89 D177 D108 D112 D116 D120 D127:D132 D135 D139 D19:D22 D162 D165 D173 D51:D53 D26:D30 D144:D146"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5" xr:uid="{00000000-0002-0000-0200-000003000000}">
      <formula1>0</formula1>
    </dataValidation>
    <dataValidation type="textLength" allowBlank="1" showInputMessage="1" showErrorMessage="1" errorTitle="Please do not edit these cells" error="Please do not edit these cells" sqref="B123:B124 B126 B111:B113 B205:B207 B92 B107:B109 B115:B117 B119:B121 B87:B90 D90 D124"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4"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2 D180"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1" xr:uid="{00000000-0002-0000-0200-000007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8:D179" xr:uid="{00000000-0002-0000-0200-000008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3"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9 D113 D117 D121 D136 D169:D170 D163:D164 D174 D140:D141 D166:D167" xr:uid="{00000000-0002-0000-0200-00000A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7" xr:uid="{00000000-0002-0000-0200-00000B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8" xr:uid="{00000000-0002-0000-0200-00000C000000}">
      <formula1>2</formula1>
    </dataValidation>
    <dataValidation type="list" operator="equal" showInputMessage="1" showErrorMessage="1" errorTitle="Invalid entry" error="Invalid entry" promptTitle="Please input unit" prompt="Please input currency according to 3-letter ISO currency code." sqref="F109 F136 F189:F190 F178:F184" xr:uid="{00000000-0002-0000-0200-00000D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9:D190" xr:uid="{00000000-0002-0000-0200-00000F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3 B64 B66 B68 B70 B62 B78 B80 B82 B84 B76 B101 B99 B95:B97" xr:uid="{00000000-0002-0000-0200-000010000000}">
      <formula1>Commodities_list</formula1>
    </dataValidation>
    <dataValidation type="whole" allowBlank="1" showInputMessage="1" showErrorMessage="1" errorTitle="Please do not edit these cells" error="Please do not edit these cells" sqref="B161:B167 B127:B132 B134:B136 B138:B141 B192:B196 B172:B174 B143:B146" xr:uid="{00000000-0002-0000-0200-000011000000}">
      <formula1>10000</formula1>
      <formula2>50000</formula2>
    </dataValidation>
    <dataValidation type="whole" allowBlank="1" showInputMessage="1" showErrorMessage="1" errorTitle="Please do not edit these cells" error="Please do not edit these cells" sqref="B197:H198 B176:B190" xr:uid="{00000000-0002-0000-0200-000012000000}">
      <formula1>4</formula1>
      <formula2>5</formula2>
    </dataValidation>
    <dataValidation allowBlank="1" showInputMessage="1" showErrorMessage="1" promptTitle="Name of the registry" prompt="Please input the name of the Beneficial Ownership Registry" sqref="D48" xr:uid="{00000000-0002-0000-0200-000013000000}"/>
    <dataValidation allowBlank="1" showInputMessage="1" showErrorMessage="1" promptTitle="Additional relevant files" prompt="If several files relevant to the report exist, please indicate as such here. If several, please copy this into several rows." sqref="D48" xr:uid="{00000000-0002-0000-0200-000014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5:F188" xr:uid="{00000000-0002-0000-0200-000015000000}">
      <formula1>0</formula1>
    </dataValidation>
    <dataValidation allowBlank="1" showInputMessage="1" showErrorMessage="1" errorTitle="Please do not edit these cells" error="Please do not edit these cells" sqref="B168:B170" xr:uid="{00000000-0002-0000-0200-000016000000}"/>
    <dataValidation type="whole" allowBlank="1" showInputMessage="1" showErrorMessage="1" errorTitle="Do not edit these cells" error="Please do not edit these cells" sqref="B201" xr:uid="{00000000-0002-0000-0200-000017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6" xr:uid="{00000000-0002-0000-0200-000018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85" xr:uid="{00000000-0002-0000-0200-000019000000}">
      <formula1>2</formula1>
    </dataValidation>
    <dataValidation type="whole" showInputMessage="1" showErrorMessage="1" sqref="A65:C65 A67:C67 A69:C69 A71:C71 B60:B61 A66 A68 A70 F160:F161 B171:C171 D171:D172 F171:F172 B175:C175 D175:D176 F23:F25 D23:D25 F32:F33 D32:D33 F37:F38 D37:D38 F44:F45 D44:D45 F49:F50 D49:D50 F54:F55 D54:D55 B63 D72:D73 F72:F73 B86:C86 D86:D87 F86:F87 B91:C91 F90:F92 B94:G94 B98:G98 F175:F176 B106:C106 D106:D107 F106:F107 B110:C110 D110:D111 F110:F111 B114:C114 D114:D115 F114:F115 B118:C118 D118:D119 F118:F119 B122:C122 B125:C125 B133:C133 D133:D134 F133:F134 B137:C137 D137:D138 F137:F138 B142:C142 D142:D143 F142:F143 B160:C160 D160:D161 C66 C68 C70 C87:C90 C92:C93 H110 C107:C109 C111:C113 C115:C117 C119:C121 C123:C124 C126:C132 C134:C136 C138:C141 C143:C159 C161:C170 C172:C174 D17:D18 F17:F18 B104:B105 D91:D92 F122:F126 C99:C105 H137 H133 H125 H122 H118 H114 H86 H91 E95:E97 G95:G97 H106 C95:C97 I1:I16 H23 H72 F57:F59 D57:D59 C12:H16 A1:A64 C17:C64 B77 B79 B81 B83 B85 H175 H171 H160 H142 H57 H54 H49 H44 H37 H32 A192:A196 C192:C196 F191:F192 D191:D192 C176:C190 B191:C191 H191 B93 D122:D123 D125:D126 B10:H10 B11:F11 B12:B57 B1:H1 B102 B100 E99:E196 G99:G196 A72:B75 C72:C85 E17:E93 G17:G93" xr:uid="{00000000-0002-0000-0200-00001A000000}">
      <formula1>999999</formula1>
      <formula2>99999999</formula2>
    </dataValidation>
    <dataValidation showInputMessage="1" showErrorMessage="1" sqref="B58:B59" xr:uid="{00000000-0002-0000-0200-00001B000000}"/>
    <dataValidation type="textLength" allowBlank="1" showInputMessage="1" showErrorMessage="1" sqref="H17:H22 H24:H31 H33:H36 H38:H43 H45:H48 H50:H53 H55:H56 H176:H190 H87:H90 H73:H85 H107:H109 H111:H113 H115:H117 H119:H121 H123:H124 H126:H132 H134:H136 H138:H141 H143:H159 H161:H170 H172:H174 H192:H196 H58:H71 H92:H105" xr:uid="{00000000-0002-0000-0200-00001C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D000000}">
      <formula1>0</formula1>
    </dataValidation>
    <dataValidation type="whole" showInputMessage="1" showErrorMessage="1" errorTitle="Do not edit these cells" error="Please do not edit these cells" sqref="B2:H9" xr:uid="{00000000-0002-0000-0200-00001E000000}">
      <formula1>999999</formula1>
      <formula2>99999999</formula2>
    </dataValidation>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5" r:id="rId6" location="r3-1" display="EITI Requirement 3.1" xr:uid="{00000000-0004-0000-0200-000005000000}"/>
    <hyperlink ref="B59" r:id="rId7" xr:uid="{00000000-0004-0000-0200-000006000000}"/>
    <hyperlink ref="B73" r:id="rId8" location="r3-3" display="EITI Requirement 3.3" xr:uid="{00000000-0004-0000-0200-000007000000}"/>
    <hyperlink ref="B87" r:id="rId9" location="r4-1" display="EITI Requirement 4.1" xr:uid="{00000000-0004-0000-0200-000008000000}"/>
    <hyperlink ref="B92" r:id="rId10" location="r4-2" display="EITI Requirement 4.2" xr:uid="{00000000-0004-0000-0200-000009000000}"/>
    <hyperlink ref="B107" r:id="rId11" location="r4-3" display="EITI Requirement 4.3" xr:uid="{00000000-0004-0000-0200-00000A000000}"/>
    <hyperlink ref="B111" r:id="rId12" location="r4-4" display="EITI Requirement 4.4" xr:uid="{00000000-0004-0000-0200-00000B000000}"/>
    <hyperlink ref="B115" r:id="rId13" location="r4-5" display="EITI Requirement 4.5" xr:uid="{00000000-0004-0000-0200-00000C000000}"/>
    <hyperlink ref="B119" r:id="rId14" location="r4-6" display="EITI Requirement 4.6" xr:uid="{00000000-0004-0000-0200-00000D000000}"/>
    <hyperlink ref="B123" r:id="rId15" location="r4-8" display="EITI Requirement 4.8" xr:uid="{00000000-0004-0000-0200-00000E000000}"/>
    <hyperlink ref="B126" r:id="rId16" location="r4-9" display="EITI Requirement 4.9" xr:uid="{00000000-0004-0000-0200-00000F000000}"/>
    <hyperlink ref="B134" r:id="rId17" location="r5-1" display="EITI Requirement 5.1" xr:uid="{00000000-0004-0000-0200-000010000000}"/>
    <hyperlink ref="B138" r:id="rId18" location="r5-2" display="EITI Requirement 5.2" xr:uid="{00000000-0004-0000-0200-000011000000}"/>
    <hyperlink ref="B143" r:id="rId19" location="r5-3" display="EITI Requirement 5.3" xr:uid="{00000000-0004-0000-0200-000012000000}"/>
    <hyperlink ref="B172" r:id="rId20" location="r6-2" display="EITI Requirement 6.2" xr:uid="{00000000-0004-0000-0200-000013000000}"/>
    <hyperlink ref="B176" r:id="rId21" location="r6-3" display="EITI Requirement 6.3" xr:uid="{00000000-0004-0000-0200-000014000000}"/>
    <hyperlink ref="B161" r:id="rId22" location="r6-1" display="EITI Requirement 6.1" xr:uid="{00000000-0004-0000-0200-000015000000}"/>
    <hyperlink ref="B33" r:id="rId23" location="r2-3" xr:uid="{00000000-0004-0000-0200-000016000000}"/>
    <hyperlink ref="B178" r:id="rId24" xr:uid="{00000000-0004-0000-0200-000017000000}"/>
    <hyperlink ref="B200:F200" r:id="rId25" display="Give us your feedback or report a conflict in the data! Write to us at  data@eiti.org" xr:uid="{00000000-0004-0000-0200-000018000000}"/>
    <hyperlink ref="B199:F199" r:id="rId26" display="For the latest version of Summary data templates, see  https://eiti.org/summary-data-template" xr:uid="{00000000-0004-0000-0200-000019000000}"/>
    <hyperlink ref="B58" r:id="rId27" location="r3-2" display="EITI Requirement 3.2" xr:uid="{00000000-0004-0000-0200-00001A000000}"/>
    <hyperlink ref="B192" r:id="rId28" location="r6-4" xr:uid="{00000000-0004-0000-0200-00001B000000}"/>
    <hyperlink ref="F19" r:id="rId29" display="http://parliament.mn/d/stateinfo_x000a_" xr:uid="{00000000-0004-0000-0200-00001C000000}"/>
    <hyperlink ref="F20" r:id="rId30" display="http://www.mmhi.gov.mn/" xr:uid="{00000000-0004-0000-0200-00001D000000}"/>
    <hyperlink ref="F22" r:id="rId31" display="www.iltod.gov.mn" xr:uid="{00000000-0004-0000-0200-00001E000000}"/>
    <hyperlink ref="F21" r:id="rId32" xr:uid="{00000000-0004-0000-0200-00001F000000}"/>
    <hyperlink ref="F27" r:id="rId33" xr:uid="{00000000-0004-0000-0200-000020000000}"/>
    <hyperlink ref="F52" r:id="rId34" display="http://www.erdenesmongol.mn/index.php?view=company&amp;type=org" xr:uid="{00000000-0004-0000-0200-000021000000}"/>
    <hyperlink ref="F53" r:id="rId35" xr:uid="{00000000-0004-0000-0200-000022000000}"/>
    <hyperlink ref="F60" r:id="rId36" xr:uid="{00000000-0004-0000-0200-000023000000}"/>
    <hyperlink ref="F177" r:id="rId37" xr:uid="{00000000-0004-0000-0200-000024000000}"/>
    <hyperlink ref="F74" r:id="rId38" xr:uid="{00000000-0004-0000-0200-000025000000}"/>
    <hyperlink ref="F108" r:id="rId39" xr:uid="{00000000-0004-0000-0200-000026000000}"/>
    <hyperlink ref="F139" r:id="rId40" xr:uid="{00000000-0004-0000-0200-000027000000}"/>
    <hyperlink ref="F40" r:id="rId41" xr:uid="{00000000-0004-0000-0200-000028000000}"/>
    <hyperlink ref="F41" r:id="rId42" xr:uid="{00000000-0004-0000-0200-000029000000}"/>
    <hyperlink ref="F42" r:id="rId43" xr:uid="{00000000-0004-0000-0200-00002A000000}"/>
    <hyperlink ref="H19" r:id="rId44" xr:uid="{00000000-0004-0000-0200-00002B000000}"/>
    <hyperlink ref="F39" r:id="rId45" xr:uid="{00000000-0004-0000-0200-00002C000000}"/>
    <hyperlink ref="F75" r:id="rId46" xr:uid="{00000000-0004-0000-0200-00002D000000}"/>
    <hyperlink ref="F116" r:id="rId47" xr:uid="{00000000-0004-0000-0200-00002E000000}"/>
    <hyperlink ref="F146" r:id="rId48" display="http://www.mof.gov.mn/" xr:uid="{00000000-0004-0000-0200-00002F000000}"/>
    <hyperlink ref="F147" r:id="rId49" display="http://www.iltod.gov.mn/" xr:uid="{00000000-0004-0000-0200-000030000000}"/>
    <hyperlink ref="F148" r:id="rId50" display="http://www.shilendans.gov.mn/" xr:uid="{00000000-0004-0000-0200-000031000000}"/>
    <hyperlink ref="F153" r:id="rId51" display="http://www.audit.mn/" xr:uid="{00000000-0004-0000-0200-000032000000}"/>
    <hyperlink ref="F154" r:id="rId52" display="http://www.tender.gov.mn/" xr:uid="{00000000-0004-0000-0200-000033000000}"/>
    <hyperlink ref="F155" r:id="rId53" display="http://www.1212.mn/" xr:uid="{00000000-0004-0000-0200-000034000000}"/>
  </hyperlinks>
  <pageMargins left="0.25" right="0.25" top="0.75" bottom="0.75" header="0.3" footer="0.3"/>
  <pageSetup paperSize="8" fitToHeight="0" orientation="landscape" horizontalDpi="2400" verticalDpi="2400" r:id="rId54"/>
  <extLst>
    <ext xmlns:x14="http://schemas.microsoft.com/office/spreadsheetml/2009/9/main" uri="{CCE6A557-97BC-4b89-ADB6-D9C93CAAB3DF}">
      <x14:dataValidations xmlns:xm="http://schemas.microsoft.com/office/excel/2006/main" xWindow="703" yWindow="699" count="2">
        <x14:dataValidation type="list" allowBlank="1" showInputMessage="1" showErrorMessage="1" xr:uid="{00000000-0002-0000-0200-00001F000000}">
          <x14:formula1>
            <xm:f>Lists!$K$3:$K$7</xm:f>
          </x14:formula1>
          <xm:sqref>D205:D207</xm:sqref>
        </x14:dataValidation>
        <x14:dataValidation type="list" operator="equal" showInputMessage="1" showErrorMessage="1" errorTitle="Invalid entry" error="Invalid entry" promptTitle="Please input unit" prompt="Please input currency according to 3-letter ISO currency code." xr:uid="{00000000-0002-0000-0200-000020000000}">
          <x14:formula1>
            <xm:f>Lists!$I$11:$I$168</xm:f>
          </x14:formula1>
          <xm:sqref>F65 F67 F69 F71 F77 F79 F81 F83 F85 F102 F63 F100 F104:F105 F113 F117 F121 F140:F141 F163:F164 F166:F167 F169:F170 F174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259"/>
  <sheetViews>
    <sheetView showGridLines="0" topLeftCell="A231" zoomScale="70" zoomScaleNormal="70" workbookViewId="0">
      <selection activeCell="C109" sqref="C109"/>
    </sheetView>
  </sheetViews>
  <sheetFormatPr defaultColWidth="4" defaultRowHeight="24" customHeight="1" x14ac:dyDescent="0.35"/>
  <cols>
    <col min="1" max="1" width="14.7265625" style="17" customWidth="1"/>
    <col min="2" max="2" width="48.7265625" style="17" customWidth="1"/>
    <col min="3" max="3" width="44.453125" style="17" customWidth="1"/>
    <col min="4" max="4" width="38.7265625" style="17" customWidth="1"/>
    <col min="5" max="5" width="24.81640625" style="17" customWidth="1"/>
    <col min="6" max="10" width="26.453125" style="17" customWidth="1"/>
    <col min="11" max="11" width="4" style="17" customWidth="1"/>
    <col min="12" max="33" width="4" style="17"/>
    <col min="34" max="34" width="12.26953125" style="17" bestFit="1" customWidth="1"/>
    <col min="35" max="16384" width="4" style="17"/>
  </cols>
  <sheetData>
    <row r="1" spans="1:11" ht="15" x14ac:dyDescent="0.35">
      <c r="A1" s="187"/>
      <c r="B1" s="187"/>
      <c r="C1" s="187"/>
      <c r="D1" s="187"/>
      <c r="E1" s="187"/>
      <c r="F1" s="187"/>
      <c r="G1" s="187"/>
      <c r="H1" s="187"/>
      <c r="I1" s="187"/>
      <c r="J1" s="187"/>
      <c r="K1" s="187"/>
    </row>
    <row r="2" spans="1:11" ht="15" x14ac:dyDescent="0.35">
      <c r="A2" s="187"/>
      <c r="B2" s="289" t="s">
        <v>295</v>
      </c>
      <c r="C2" s="289"/>
      <c r="D2" s="289"/>
      <c r="E2" s="289"/>
      <c r="F2" s="289"/>
      <c r="G2" s="289"/>
      <c r="H2" s="289"/>
      <c r="I2" s="289"/>
      <c r="J2" s="289"/>
      <c r="K2" s="187"/>
    </row>
    <row r="3" spans="1:11" ht="22.5" x14ac:dyDescent="0.35">
      <c r="A3" s="187"/>
      <c r="B3" s="290" t="s">
        <v>40</v>
      </c>
      <c r="C3" s="290"/>
      <c r="D3" s="290"/>
      <c r="E3" s="290"/>
      <c r="F3" s="290"/>
      <c r="G3" s="290"/>
      <c r="H3" s="290"/>
      <c r="I3" s="290"/>
      <c r="J3" s="290"/>
      <c r="K3" s="187"/>
    </row>
    <row r="4" spans="1:11" ht="15" x14ac:dyDescent="0.35">
      <c r="A4" s="187"/>
      <c r="B4" s="292" t="s">
        <v>296</v>
      </c>
      <c r="C4" s="292"/>
      <c r="D4" s="292"/>
      <c r="E4" s="292"/>
      <c r="F4" s="292"/>
      <c r="G4" s="292"/>
      <c r="H4" s="292"/>
      <c r="I4" s="292"/>
      <c r="J4" s="292"/>
      <c r="K4" s="187"/>
    </row>
    <row r="5" spans="1:11" ht="15" x14ac:dyDescent="0.35">
      <c r="A5" s="187"/>
      <c r="B5" s="292" t="s">
        <v>297</v>
      </c>
      <c r="C5" s="292"/>
      <c r="D5" s="292"/>
      <c r="E5" s="292"/>
      <c r="F5" s="292"/>
      <c r="G5" s="292"/>
      <c r="H5" s="292"/>
      <c r="I5" s="292"/>
      <c r="J5" s="292"/>
      <c r="K5" s="187"/>
    </row>
    <row r="6" spans="1:11" ht="15" x14ac:dyDescent="0.35">
      <c r="A6" s="187"/>
      <c r="B6" s="292" t="s">
        <v>298</v>
      </c>
      <c r="C6" s="292"/>
      <c r="D6" s="292"/>
      <c r="E6" s="292"/>
      <c r="F6" s="292"/>
      <c r="G6" s="292"/>
      <c r="H6" s="292"/>
      <c r="I6" s="292"/>
      <c r="J6" s="292"/>
      <c r="K6" s="187"/>
    </row>
    <row r="7" spans="1:11" ht="15.65" customHeight="1" x14ac:dyDescent="0.35">
      <c r="A7" s="187"/>
      <c r="B7" s="292" t="s">
        <v>299</v>
      </c>
      <c r="C7" s="292"/>
      <c r="D7" s="292"/>
      <c r="E7" s="292"/>
      <c r="F7" s="292"/>
      <c r="G7" s="292"/>
      <c r="H7" s="292"/>
      <c r="I7" s="292"/>
      <c r="J7" s="292"/>
      <c r="K7" s="187"/>
    </row>
    <row r="8" spans="1:11" ht="15" x14ac:dyDescent="0.4">
      <c r="A8" s="187"/>
      <c r="B8" s="296" t="s">
        <v>300</v>
      </c>
      <c r="C8" s="296"/>
      <c r="D8" s="296"/>
      <c r="E8" s="296"/>
      <c r="F8" s="296"/>
      <c r="G8" s="296"/>
      <c r="H8" s="296"/>
      <c r="I8" s="296"/>
      <c r="J8" s="296"/>
      <c r="K8" s="187"/>
    </row>
    <row r="9" spans="1:11" ht="15" x14ac:dyDescent="0.35">
      <c r="A9" s="187"/>
      <c r="B9" s="187"/>
      <c r="C9" s="187"/>
      <c r="D9" s="187"/>
      <c r="E9" s="187"/>
      <c r="F9" s="187"/>
      <c r="G9" s="187"/>
      <c r="H9" s="187"/>
      <c r="I9" s="187"/>
      <c r="J9" s="187"/>
      <c r="K9" s="187"/>
    </row>
    <row r="10" spans="1:11" ht="22.5" x14ac:dyDescent="0.35">
      <c r="A10" s="187"/>
      <c r="B10" s="310" t="s">
        <v>301</v>
      </c>
      <c r="C10" s="310"/>
      <c r="D10" s="310"/>
      <c r="E10" s="310"/>
      <c r="F10" s="310"/>
      <c r="G10" s="310"/>
      <c r="H10" s="310"/>
      <c r="I10" s="310"/>
      <c r="J10" s="310"/>
      <c r="K10" s="187"/>
    </row>
    <row r="11" spans="1:11" s="164" customFormat="1" ht="25.5" customHeight="1" x14ac:dyDescent="0.35">
      <c r="B11" s="311" t="s">
        <v>302</v>
      </c>
      <c r="C11" s="311"/>
      <c r="D11" s="311"/>
      <c r="E11" s="311"/>
      <c r="F11" s="311"/>
      <c r="G11" s="311"/>
      <c r="H11" s="311"/>
      <c r="I11" s="311"/>
      <c r="J11" s="311"/>
    </row>
    <row r="12" spans="1:11" s="31" customFormat="1" ht="15" x14ac:dyDescent="0.35">
      <c r="B12" s="312"/>
      <c r="C12" s="312"/>
      <c r="D12" s="312"/>
      <c r="E12" s="312"/>
      <c r="F12" s="312"/>
      <c r="G12" s="312"/>
      <c r="H12" s="312"/>
      <c r="I12" s="312"/>
      <c r="J12" s="312"/>
    </row>
    <row r="13" spans="1:11" s="31" customFormat="1" ht="19" x14ac:dyDescent="0.35">
      <c r="B13" s="313" t="s">
        <v>303</v>
      </c>
      <c r="C13" s="313"/>
      <c r="D13" s="313"/>
      <c r="E13" s="313"/>
      <c r="F13" s="313"/>
      <c r="G13" s="313"/>
      <c r="H13" s="313"/>
      <c r="I13" s="313"/>
      <c r="J13" s="313"/>
    </row>
    <row r="14" spans="1:11" s="31" customFormat="1" ht="15" x14ac:dyDescent="0.35">
      <c r="B14" s="147" t="s">
        <v>304</v>
      </c>
      <c r="C14" s="147" t="s">
        <v>305</v>
      </c>
      <c r="D14" s="187" t="s">
        <v>306</v>
      </c>
      <c r="E14" s="187" t="s">
        <v>307</v>
      </c>
      <c r="F14" s="149"/>
    </row>
    <row r="15" spans="1:11" s="31" customFormat="1" ht="15" x14ac:dyDescent="0.4">
      <c r="A15" s="216"/>
      <c r="B15" s="247" t="s">
        <v>308</v>
      </c>
      <c r="C15" s="187" t="s">
        <v>309</v>
      </c>
      <c r="D15" s="187" t="s">
        <v>310</v>
      </c>
      <c r="E15" s="240">
        <f>SUMIF(Government_revenues_table[Government entity],Government_agencies[[#This Row],[Full name of agency]],Government_revenues_table[Revenue value])</f>
        <v>2136383403371.48</v>
      </c>
      <c r="F15" s="149"/>
    </row>
    <row r="16" spans="1:11" s="31" customFormat="1" ht="15" x14ac:dyDescent="0.4">
      <c r="A16" s="216"/>
      <c r="B16" s="247" t="s">
        <v>311</v>
      </c>
      <c r="C16" s="187" t="s">
        <v>309</v>
      </c>
      <c r="D16" s="187" t="s">
        <v>310</v>
      </c>
      <c r="E16" s="240">
        <f>SUMIF(Government_revenues_table[Government entity],Government_agencies[[#This Row],[Full name of agency]],Government_revenues_table[Revenue value])</f>
        <v>139067763633.48999</v>
      </c>
      <c r="F16" s="187"/>
      <c r="I16" s="148"/>
      <c r="J16" s="148"/>
      <c r="K16" s="148"/>
    </row>
    <row r="17" spans="1:11" s="31" customFormat="1" ht="15" x14ac:dyDescent="0.4">
      <c r="A17" s="216"/>
      <c r="B17" s="247" t="s">
        <v>312</v>
      </c>
      <c r="C17" s="187" t="s">
        <v>309</v>
      </c>
      <c r="D17" s="187" t="s">
        <v>310</v>
      </c>
      <c r="E17" s="240">
        <f>SUMIF(Government_revenues_table[Government entity],Government_agencies[[#This Row],[Full name of agency]],Government_revenues_table[Revenue value])</f>
        <v>310650928295.27002</v>
      </c>
      <c r="F17" s="187"/>
      <c r="I17" s="149"/>
      <c r="J17" s="149"/>
      <c r="K17" s="149"/>
    </row>
    <row r="18" spans="1:11" s="31" customFormat="1" ht="15" x14ac:dyDescent="0.4">
      <c r="A18" s="216"/>
      <c r="B18" s="247" t="s">
        <v>313</v>
      </c>
      <c r="C18" s="187" t="s">
        <v>314</v>
      </c>
      <c r="D18" s="187" t="s">
        <v>310</v>
      </c>
      <c r="E18" s="240">
        <f>SUMIF(Government_revenues_table[Government entity],Government_agencies[[#This Row],[Full name of agency]],Government_revenues_table[Revenue value])</f>
        <v>268344475114.61002</v>
      </c>
      <c r="I18" s="149"/>
      <c r="J18" s="149"/>
      <c r="K18" s="149"/>
    </row>
    <row r="19" spans="1:11" s="31" customFormat="1" ht="15" x14ac:dyDescent="0.4">
      <c r="A19" s="216"/>
      <c r="B19" s="247" t="s">
        <v>315</v>
      </c>
      <c r="C19" s="187" t="s">
        <v>316</v>
      </c>
      <c r="D19" s="187" t="s">
        <v>310</v>
      </c>
      <c r="E19" s="240">
        <f>SUMIF(Government_revenues_table[Government entity],Government_agencies[[#This Row],[Full name of agency]],Government_revenues_table[Revenue value])</f>
        <v>155040000000</v>
      </c>
      <c r="I19" s="149"/>
      <c r="J19" s="149"/>
      <c r="K19" s="149"/>
    </row>
    <row r="20" spans="1:11" s="31" customFormat="1" ht="15" x14ac:dyDescent="0.4">
      <c r="A20" s="216"/>
      <c r="B20" s="247" t="s">
        <v>317</v>
      </c>
      <c r="C20" s="31" t="s">
        <v>318</v>
      </c>
      <c r="D20" s="187" t="s">
        <v>310</v>
      </c>
      <c r="E20" s="240">
        <f>SUMIF(Government_revenues_table[Government entity],Government_agencies[[#This Row],[Full name of agency]],Government_revenues_table[Revenue value])</f>
        <v>146920384182.49002</v>
      </c>
      <c r="I20" s="149"/>
      <c r="J20" s="149"/>
      <c r="K20" s="149"/>
    </row>
    <row r="21" spans="1:11" s="31" customFormat="1" ht="15" x14ac:dyDescent="0.4">
      <c r="A21" s="216"/>
      <c r="B21" s="247" t="s">
        <v>319</v>
      </c>
      <c r="C21" s="31" t="s">
        <v>319</v>
      </c>
      <c r="D21" s="187" t="s">
        <v>310</v>
      </c>
      <c r="E21" s="240">
        <f>SUMIF(Government_revenues_table[Government entity],Government_agencies[[#This Row],[Full name of agency]],Government_revenues_table[Revenue value])</f>
        <v>56774248093.169998</v>
      </c>
      <c r="I21" s="149"/>
      <c r="J21" s="149"/>
      <c r="K21" s="149"/>
    </row>
    <row r="22" spans="1:11" s="31" customFormat="1" ht="15" x14ac:dyDescent="0.35">
      <c r="A22" s="216"/>
      <c r="B22" s="31" t="s">
        <v>320</v>
      </c>
      <c r="C22" s="31" t="s">
        <v>316</v>
      </c>
      <c r="D22" s="187" t="s">
        <v>310</v>
      </c>
      <c r="E22" s="240">
        <f>SUMIF(Government_revenues_table[Government entity],Government_agencies[[#This Row],[Full name of agency]],Government_revenues_table[Revenue value])</f>
        <v>9935697521</v>
      </c>
      <c r="I22" s="149"/>
      <c r="J22" s="149"/>
      <c r="K22" s="149"/>
    </row>
    <row r="23" spans="1:11" s="31" customFormat="1" ht="15" x14ac:dyDescent="0.35">
      <c r="C23" s="187"/>
      <c r="D23" s="150"/>
    </row>
    <row r="24" spans="1:11" s="31" customFormat="1" ht="19" x14ac:dyDescent="0.35">
      <c r="B24" s="313" t="s">
        <v>321</v>
      </c>
      <c r="C24" s="313"/>
      <c r="D24" s="313"/>
      <c r="E24" s="313"/>
      <c r="F24" s="313"/>
      <c r="G24" s="313"/>
      <c r="H24" s="313"/>
      <c r="I24" s="313"/>
      <c r="J24" s="313"/>
    </row>
    <row r="25" spans="1:11" s="31" customFormat="1" ht="15" x14ac:dyDescent="0.35">
      <c r="B25" s="314" t="s">
        <v>322</v>
      </c>
      <c r="C25" s="314"/>
      <c r="D25" s="315"/>
      <c r="E25" s="148"/>
    </row>
    <row r="26" spans="1:11" s="31" customFormat="1" ht="15" x14ac:dyDescent="0.35">
      <c r="B26" s="215" t="s">
        <v>323</v>
      </c>
      <c r="C26" s="152" t="s">
        <v>324</v>
      </c>
      <c r="D26" s="217" t="s">
        <v>325</v>
      </c>
    </row>
    <row r="27" spans="1:11" s="31" customFormat="1" ht="15" x14ac:dyDescent="0.35"/>
    <row r="28" spans="1:11" s="31" customFormat="1" ht="15" x14ac:dyDescent="0.35">
      <c r="B28" s="147" t="s">
        <v>326</v>
      </c>
      <c r="C28" s="147" t="s">
        <v>327</v>
      </c>
      <c r="D28" s="187" t="s">
        <v>328</v>
      </c>
      <c r="E28" s="187" t="s">
        <v>329</v>
      </c>
      <c r="F28" s="187" t="s">
        <v>330</v>
      </c>
      <c r="G28" s="187" t="s">
        <v>331</v>
      </c>
      <c r="H28" s="187" t="s">
        <v>332</v>
      </c>
      <c r="I28" s="187" t="s">
        <v>333</v>
      </c>
    </row>
    <row r="29" spans="1:11" s="31" customFormat="1" ht="15" x14ac:dyDescent="0.35">
      <c r="B29" s="187" t="s">
        <v>334</v>
      </c>
      <c r="C29" s="31" t="s">
        <v>2561</v>
      </c>
      <c r="D29" s="187">
        <v>5809797</v>
      </c>
      <c r="E29" s="187" t="s">
        <v>335</v>
      </c>
      <c r="F29" s="31" t="s">
        <v>336</v>
      </c>
      <c r="G29" s="240" t="s">
        <v>104</v>
      </c>
      <c r="H29" s="240" t="s">
        <v>104</v>
      </c>
      <c r="I29" s="245">
        <f>(SUMIFS(Table10[Revenue value],Table10[Company],Companies[[#This Row],[Full company name]],Table10[Reporting currency],"USD"))+IFERROR(SUMIFS(Table10[Revenue value],Table10[Company],Companies[[#This Row],[Full company name]],Table10[Reporting currency],"&lt;&gt;USD")/'Part 1 - About'!$E$45,0)</f>
        <v>768072.98756628332</v>
      </c>
    </row>
    <row r="30" spans="1:11" s="31" customFormat="1" ht="15" x14ac:dyDescent="0.35">
      <c r="B30" s="187" t="s">
        <v>337</v>
      </c>
      <c r="C30" s="275" t="s">
        <v>2561</v>
      </c>
      <c r="D30" s="187">
        <v>3555763</v>
      </c>
      <c r="E30" s="187" t="s">
        <v>335</v>
      </c>
      <c r="F30" s="31" t="s">
        <v>336</v>
      </c>
      <c r="G30" s="240" t="s">
        <v>104</v>
      </c>
      <c r="H30" s="240" t="s">
        <v>104</v>
      </c>
      <c r="I30" s="245">
        <f>(SUMIFS(Table10[Revenue value],Table10[Company],Companies[[#This Row],[Full company name]],Table10[Reporting currency],"USD"))+IFERROR(SUMIFS(Table10[Revenue value],Table10[Company],Companies[[#This Row],[Full company name]],Table10[Reporting currency],"&lt;&gt;USD")/'Part 1 - About'!$E$45,0)</f>
        <v>215734.33242557492</v>
      </c>
    </row>
    <row r="31" spans="1:11" s="31" customFormat="1" ht="15" x14ac:dyDescent="0.35">
      <c r="B31" s="187" t="s">
        <v>338</v>
      </c>
      <c r="C31" s="31" t="s">
        <v>2562</v>
      </c>
      <c r="D31" s="187">
        <v>2008572</v>
      </c>
      <c r="E31" s="187" t="s">
        <v>335</v>
      </c>
      <c r="F31" s="31" t="s">
        <v>339</v>
      </c>
      <c r="G31" s="241" t="s">
        <v>340</v>
      </c>
      <c r="H31" s="240" t="s">
        <v>341</v>
      </c>
      <c r="I31" s="245">
        <f>(SUMIFS(Table10[Revenue value],Table10[Company],Companies[[#This Row],[Full company name]],Table10[Reporting currency],"USD"))+IFERROR(SUMIFS(Table10[Revenue value],Table10[Company],Companies[[#This Row],[Full company name]],Table10[Reporting currency],"&lt;&gt;USD")/'Part 1 - About'!$E$45,0)</f>
        <v>5817053.4469259623</v>
      </c>
    </row>
    <row r="32" spans="1:11" s="31" customFormat="1" ht="15.5" x14ac:dyDescent="0.35">
      <c r="B32" s="187" t="s">
        <v>342</v>
      </c>
      <c r="C32" s="275" t="s">
        <v>2561</v>
      </c>
      <c r="D32" s="187">
        <v>2708701</v>
      </c>
      <c r="E32" s="187" t="s">
        <v>335</v>
      </c>
      <c r="F32" s="31" t="s">
        <v>336</v>
      </c>
      <c r="G32" s="242" t="s">
        <v>343</v>
      </c>
      <c r="H32" s="240" t="s">
        <v>104</v>
      </c>
      <c r="I32" s="245">
        <f>(SUMIFS(Table10[Revenue value],Table10[Company],Companies[[#This Row],[Full company name]],Table10[Reporting currency],"USD"))+IFERROR(SUMIFS(Table10[Revenue value],Table10[Company],Companies[[#This Row],[Full company name]],Table10[Reporting currency],"&lt;&gt;USD")/'Part 1 - About'!$E$45,0)</f>
        <v>3808699.2908078935</v>
      </c>
    </row>
    <row r="33" spans="2:9" s="31" customFormat="1" ht="15" x14ac:dyDescent="0.35">
      <c r="B33" s="187" t="s">
        <v>344</v>
      </c>
      <c r="C33" s="275" t="s">
        <v>2561</v>
      </c>
      <c r="D33" s="187">
        <v>5906865</v>
      </c>
      <c r="E33" s="187" t="s">
        <v>335</v>
      </c>
      <c r="F33" s="31" t="s">
        <v>336</v>
      </c>
      <c r="G33" s="240" t="s">
        <v>104</v>
      </c>
      <c r="H33" s="240" t="s">
        <v>104</v>
      </c>
      <c r="I33" s="245">
        <f>(SUMIFS(Table10[Revenue value],Table10[Company],Companies[[#This Row],[Full company name]],Table10[Reporting currency],"USD"))+IFERROR(SUMIFS(Table10[Revenue value],Table10[Company],Companies[[#This Row],[Full company name]],Table10[Reporting currency],"&lt;&gt;USD")/'Part 1 - About'!$E$45,0)</f>
        <v>275889.15652515698</v>
      </c>
    </row>
    <row r="34" spans="2:9" s="31" customFormat="1" ht="15" x14ac:dyDescent="0.35">
      <c r="B34" s="187" t="s">
        <v>345</v>
      </c>
      <c r="C34" s="275" t="s">
        <v>2561</v>
      </c>
      <c r="D34" s="187">
        <v>2696304</v>
      </c>
      <c r="E34" s="187" t="s">
        <v>335</v>
      </c>
      <c r="F34" s="31" t="s">
        <v>336</v>
      </c>
      <c r="G34" s="240" t="s">
        <v>104</v>
      </c>
      <c r="H34" s="240" t="s">
        <v>104</v>
      </c>
      <c r="I34" s="245">
        <f>(SUMIFS(Table10[Revenue value],Table10[Company],Companies[[#This Row],[Full company name]],Table10[Reporting currency],"USD"))+IFERROR(SUMIFS(Table10[Revenue value],Table10[Company],Companies[[#This Row],[Full company name]],Table10[Reporting currency],"&lt;&gt;USD")/'Part 1 - About'!$E$45,0)</f>
        <v>119579.70001158094</v>
      </c>
    </row>
    <row r="35" spans="2:9" s="31" customFormat="1" ht="15.5" x14ac:dyDescent="0.35">
      <c r="B35" s="187" t="s">
        <v>346</v>
      </c>
      <c r="C35" s="275" t="s">
        <v>2561</v>
      </c>
      <c r="D35" s="187">
        <v>2094533</v>
      </c>
      <c r="E35" s="187" t="s">
        <v>335</v>
      </c>
      <c r="F35" s="31" t="s">
        <v>336</v>
      </c>
      <c r="G35" s="242" t="s">
        <v>347</v>
      </c>
      <c r="H35" s="240" t="s">
        <v>104</v>
      </c>
      <c r="I35" s="245">
        <f>(SUMIFS(Table10[Revenue value],Table10[Company],Companies[[#This Row],[Full company name]],Table10[Reporting currency],"USD"))+IFERROR(SUMIFS(Table10[Revenue value],Table10[Company],Companies[[#This Row],[Full company name]],Table10[Reporting currency],"&lt;&gt;USD")/'Part 1 - About'!$E$45,0)</f>
        <v>3290772.8080161149</v>
      </c>
    </row>
    <row r="36" spans="2:9" s="31" customFormat="1" ht="15.5" x14ac:dyDescent="0.35">
      <c r="B36" s="187" t="s">
        <v>348</v>
      </c>
      <c r="C36" s="275" t="s">
        <v>2561</v>
      </c>
      <c r="D36" s="187">
        <v>5722942</v>
      </c>
      <c r="E36" s="187" t="s">
        <v>335</v>
      </c>
      <c r="F36" s="31" t="s">
        <v>336</v>
      </c>
      <c r="G36" s="242" t="s">
        <v>349</v>
      </c>
      <c r="H36" s="240" t="s">
        <v>104</v>
      </c>
      <c r="I36" s="245">
        <f>(SUMIFS(Table10[Revenue value],Table10[Company],Companies[[#This Row],[Full company name]],Table10[Reporting currency],"USD"))+IFERROR(SUMIFS(Table10[Revenue value],Table10[Company],Companies[[#This Row],[Full company name]],Table10[Reporting currency],"&lt;&gt;USD")/'Part 1 - About'!$E$45,0)</f>
        <v>8409365.9240395706</v>
      </c>
    </row>
    <row r="37" spans="2:9" s="31" customFormat="1" ht="15" x14ac:dyDescent="0.35">
      <c r="B37" s="187" t="s">
        <v>350</v>
      </c>
      <c r="C37" s="275" t="s">
        <v>2561</v>
      </c>
      <c r="D37" s="187">
        <v>5502292</v>
      </c>
      <c r="E37" s="187" t="s">
        <v>335</v>
      </c>
      <c r="F37" s="31" t="s">
        <v>336</v>
      </c>
      <c r="G37" s="240" t="s">
        <v>104</v>
      </c>
      <c r="H37" s="240" t="s">
        <v>104</v>
      </c>
      <c r="I37" s="245">
        <f>(SUMIFS(Table10[Revenue value],Table10[Company],Companies[[#This Row],[Full company name]],Table10[Reporting currency],"USD"))+IFERROR(SUMIFS(Table10[Revenue value],Table10[Company],Companies[[#This Row],[Full company name]],Table10[Reporting currency],"&lt;&gt;USD")/'Part 1 - About'!$E$45,0)</f>
        <v>476513.64498106699</v>
      </c>
    </row>
    <row r="38" spans="2:9" s="31" customFormat="1" ht="15" x14ac:dyDescent="0.35">
      <c r="B38" s="187" t="s">
        <v>351</v>
      </c>
      <c r="C38" s="275" t="s">
        <v>2561</v>
      </c>
      <c r="D38" s="187">
        <v>5515882</v>
      </c>
      <c r="E38" s="187" t="s">
        <v>335</v>
      </c>
      <c r="F38" s="31" t="s">
        <v>336</v>
      </c>
      <c r="G38" s="240" t="s">
        <v>104</v>
      </c>
      <c r="H38" s="240" t="s">
        <v>104</v>
      </c>
      <c r="I38" s="245">
        <f>(SUMIFS(Table10[Revenue value],Table10[Company],Companies[[#This Row],[Full company name]],Table10[Reporting currency],"USD"))+IFERROR(SUMIFS(Table10[Revenue value],Table10[Company],Companies[[#This Row],[Full company name]],Table10[Reporting currency],"&lt;&gt;USD")/'Part 1 - About'!$E$45,0)</f>
        <v>135462.19700229162</v>
      </c>
    </row>
    <row r="39" spans="2:9" s="31" customFormat="1" ht="15" x14ac:dyDescent="0.35">
      <c r="B39" s="187" t="s">
        <v>352</v>
      </c>
      <c r="C39" s="275" t="s">
        <v>2561</v>
      </c>
      <c r="D39" s="187">
        <v>5045894</v>
      </c>
      <c r="E39" s="187" t="s">
        <v>335</v>
      </c>
      <c r="F39" s="31" t="s">
        <v>336</v>
      </c>
      <c r="G39" s="240" t="s">
        <v>104</v>
      </c>
      <c r="H39" s="240" t="s">
        <v>104</v>
      </c>
      <c r="I39" s="245">
        <f>(SUMIFS(Table10[Revenue value],Table10[Company],Companies[[#This Row],[Full company name]],Table10[Reporting currency],"USD"))+IFERROR(SUMIFS(Table10[Revenue value],Table10[Company],Companies[[#This Row],[Full company name]],Table10[Reporting currency],"&lt;&gt;USD")/'Part 1 - About'!$E$45,0)</f>
        <v>376183.79437517322</v>
      </c>
    </row>
    <row r="40" spans="2:9" s="31" customFormat="1" ht="15" x14ac:dyDescent="0.35">
      <c r="B40" s="187" t="s">
        <v>353</v>
      </c>
      <c r="C40" s="275" t="s">
        <v>2561</v>
      </c>
      <c r="D40" s="187">
        <v>2570769</v>
      </c>
      <c r="E40" s="187" t="s">
        <v>335</v>
      </c>
      <c r="F40" s="31" t="s">
        <v>336</v>
      </c>
      <c r="G40" s="240" t="s">
        <v>104</v>
      </c>
      <c r="H40" s="240" t="s">
        <v>104</v>
      </c>
      <c r="I40" s="245">
        <f>(SUMIFS(Table10[Revenue value],Table10[Company],Companies[[#This Row],[Full company name]],Table10[Reporting currency],"USD"))+IFERROR(SUMIFS(Table10[Revenue value],Table10[Company],Companies[[#This Row],[Full company name]],Table10[Reporting currency],"&lt;&gt;USD")/'Part 1 - About'!$E$45,0)</f>
        <v>297894.7805763096</v>
      </c>
    </row>
    <row r="41" spans="2:9" s="31" customFormat="1" ht="15" x14ac:dyDescent="0.35">
      <c r="B41" s="187" t="s">
        <v>354</v>
      </c>
      <c r="C41" s="275" t="s">
        <v>2561</v>
      </c>
      <c r="D41" s="187">
        <v>5838266</v>
      </c>
      <c r="E41" s="187" t="s">
        <v>335</v>
      </c>
      <c r="F41" s="31" t="s">
        <v>336</v>
      </c>
      <c r="G41" s="240" t="s">
        <v>104</v>
      </c>
      <c r="H41" s="240" t="s">
        <v>104</v>
      </c>
      <c r="I41" s="245">
        <f>(SUMIFS(Table10[Revenue value],Table10[Company],Companies[[#This Row],[Full company name]],Table10[Reporting currency],"USD"))+IFERROR(SUMIFS(Table10[Revenue value],Table10[Company],Companies[[#This Row],[Full company name]],Table10[Reporting currency],"&lt;&gt;USD")/'Part 1 - About'!$E$45,0)</f>
        <v>107707.87323785492</v>
      </c>
    </row>
    <row r="42" spans="2:9" s="31" customFormat="1" ht="15" x14ac:dyDescent="0.35">
      <c r="B42" s="187" t="s">
        <v>355</v>
      </c>
      <c r="C42" s="275" t="s">
        <v>2561</v>
      </c>
      <c r="D42" s="187">
        <v>5073189</v>
      </c>
      <c r="E42" s="187" t="s">
        <v>335</v>
      </c>
      <c r="F42" s="31" t="s">
        <v>336</v>
      </c>
      <c r="G42" s="240" t="s">
        <v>104</v>
      </c>
      <c r="H42" s="240" t="s">
        <v>104</v>
      </c>
      <c r="I42" s="245">
        <f>(SUMIFS(Table10[Revenue value],Table10[Company],Companies[[#This Row],[Full company name]],Table10[Reporting currency],"USD"))+IFERROR(SUMIFS(Table10[Revenue value],Table10[Company],Companies[[#This Row],[Full company name]],Table10[Reporting currency],"&lt;&gt;USD")/'Part 1 - About'!$E$45,0)</f>
        <v>220949.47581864952</v>
      </c>
    </row>
    <row r="43" spans="2:9" s="31" customFormat="1" ht="15" x14ac:dyDescent="0.35">
      <c r="B43" s="187" t="s">
        <v>356</v>
      </c>
      <c r="C43" s="275" t="s">
        <v>2561</v>
      </c>
      <c r="D43" s="187">
        <v>6254713</v>
      </c>
      <c r="E43" s="187" t="s">
        <v>335</v>
      </c>
      <c r="F43" s="31" t="s">
        <v>336</v>
      </c>
      <c r="G43" s="240" t="s">
        <v>104</v>
      </c>
      <c r="H43" s="240" t="s">
        <v>104</v>
      </c>
      <c r="I43" s="245">
        <f>(SUMIFS(Table10[Revenue value],Table10[Company],Companies[[#This Row],[Full company name]],Table10[Reporting currency],"USD"))+IFERROR(SUMIFS(Table10[Revenue value],Table10[Company],Companies[[#This Row],[Full company name]],Table10[Reporting currency],"&lt;&gt;USD")/'Part 1 - About'!$E$45,0)</f>
        <v>113682.89840007581</v>
      </c>
    </row>
    <row r="44" spans="2:9" s="31" customFormat="1" ht="15.5" x14ac:dyDescent="0.35">
      <c r="B44" s="187" t="s">
        <v>357</v>
      </c>
      <c r="C44" s="275" t="s">
        <v>2561</v>
      </c>
      <c r="D44" s="187">
        <v>2057573</v>
      </c>
      <c r="E44" s="187" t="s">
        <v>335</v>
      </c>
      <c r="F44" s="31" t="s">
        <v>336</v>
      </c>
      <c r="G44" s="242" t="s">
        <v>358</v>
      </c>
      <c r="H44" s="240" t="s">
        <v>104</v>
      </c>
      <c r="I44" s="245">
        <f>(SUMIFS(Table10[Revenue value],Table10[Company],Companies[[#This Row],[Full company name]],Table10[Reporting currency],"USD"))+IFERROR(SUMIFS(Table10[Revenue value],Table10[Company],Companies[[#This Row],[Full company name]],Table10[Reporting currency],"&lt;&gt;USD")/'Part 1 - About'!$E$45,0)</f>
        <v>182364.92433786861</v>
      </c>
    </row>
    <row r="45" spans="2:9" s="31" customFormat="1" ht="15" x14ac:dyDescent="0.35">
      <c r="B45" s="187" t="s">
        <v>359</v>
      </c>
      <c r="C45" s="275" t="s">
        <v>2561</v>
      </c>
      <c r="D45" s="187">
        <v>2069792</v>
      </c>
      <c r="E45" s="187" t="s">
        <v>335</v>
      </c>
      <c r="F45" s="31" t="s">
        <v>336</v>
      </c>
      <c r="G45" s="240" t="s">
        <v>104</v>
      </c>
      <c r="H45" s="240" t="s">
        <v>104</v>
      </c>
      <c r="I45" s="245">
        <f>(SUMIFS(Table10[Revenue value],Table10[Company],Companies[[#This Row],[Full company name]],Table10[Reporting currency],"USD"))+IFERROR(SUMIFS(Table10[Revenue value],Table10[Company],Companies[[#This Row],[Full company name]],Table10[Reporting currency],"&lt;&gt;USD")/'Part 1 - About'!$E$45,0)</f>
        <v>70679.566851844706</v>
      </c>
    </row>
    <row r="46" spans="2:9" s="31" customFormat="1" ht="15" x14ac:dyDescent="0.35">
      <c r="B46" s="187" t="s">
        <v>360</v>
      </c>
      <c r="C46" s="275" t="s">
        <v>2561</v>
      </c>
      <c r="D46" s="187">
        <v>2699869</v>
      </c>
      <c r="E46" s="187" t="s">
        <v>335</v>
      </c>
      <c r="F46" s="31" t="s">
        <v>336</v>
      </c>
      <c r="G46" s="241" t="s">
        <v>361</v>
      </c>
      <c r="H46" s="240" t="s">
        <v>104</v>
      </c>
      <c r="I46" s="245">
        <f>(SUMIFS(Table10[Revenue value],Table10[Company],Companies[[#This Row],[Full company name]],Table10[Reporting currency],"USD"))+IFERROR(SUMIFS(Table10[Revenue value],Table10[Company],Companies[[#This Row],[Full company name]],Table10[Reporting currency],"&lt;&gt;USD")/'Part 1 - About'!$E$45,0)</f>
        <v>802783.32658948365</v>
      </c>
    </row>
    <row r="47" spans="2:9" s="31" customFormat="1" ht="15.5" x14ac:dyDescent="0.35">
      <c r="B47" s="187" t="s">
        <v>362</v>
      </c>
      <c r="C47" s="31" t="s">
        <v>2562</v>
      </c>
      <c r="D47" s="187">
        <v>2550466</v>
      </c>
      <c r="E47" s="187" t="s">
        <v>335</v>
      </c>
      <c r="F47" s="31" t="s">
        <v>336</v>
      </c>
      <c r="G47" s="241" t="s">
        <v>363</v>
      </c>
      <c r="H47" s="244" t="s">
        <v>364</v>
      </c>
      <c r="I47" s="245">
        <f>(SUMIFS(Table10[Revenue value],Table10[Company],Companies[[#This Row],[Full company name]],Table10[Reporting currency],"USD"))+IFERROR(SUMIFS(Table10[Revenue value],Table10[Company],Companies[[#This Row],[Full company name]],Table10[Reporting currency],"&lt;&gt;USD")/'Part 1 - About'!$E$45,0)</f>
        <v>16699509.716530209</v>
      </c>
    </row>
    <row r="48" spans="2:9" s="31" customFormat="1" ht="15" x14ac:dyDescent="0.35">
      <c r="B48" s="187" t="s">
        <v>365</v>
      </c>
      <c r="C48" s="275" t="s">
        <v>2561</v>
      </c>
      <c r="D48" s="187">
        <v>5150884</v>
      </c>
      <c r="E48" s="187" t="s">
        <v>335</v>
      </c>
      <c r="F48" s="31" t="s">
        <v>339</v>
      </c>
      <c r="G48" s="240" t="s">
        <v>104</v>
      </c>
      <c r="H48" s="240" t="s">
        <v>104</v>
      </c>
      <c r="I48" s="245">
        <f>(SUMIFS(Table10[Revenue value],Table10[Company],Companies[[#This Row],[Full company name]],Table10[Reporting currency],"USD"))+IFERROR(SUMIFS(Table10[Revenue value],Table10[Company],Companies[[#This Row],[Full company name]],Table10[Reporting currency],"&lt;&gt;USD")/'Part 1 - About'!$E$45,0)</f>
        <v>136640.10412667441</v>
      </c>
    </row>
    <row r="49" spans="2:9" s="31" customFormat="1" ht="15.5" x14ac:dyDescent="0.35">
      <c r="B49" s="187" t="s">
        <v>366</v>
      </c>
      <c r="C49" s="275" t="s">
        <v>2561</v>
      </c>
      <c r="D49" s="187">
        <v>2095025</v>
      </c>
      <c r="E49" s="187" t="s">
        <v>335</v>
      </c>
      <c r="F49" s="31" t="s">
        <v>336</v>
      </c>
      <c r="G49" s="242" t="s">
        <v>367</v>
      </c>
      <c r="H49" s="240" t="s">
        <v>104</v>
      </c>
      <c r="I49" s="245">
        <f>(SUMIFS(Table10[Revenue value],Table10[Company],Companies[[#This Row],[Full company name]],Table10[Reporting currency],"USD"))+IFERROR(SUMIFS(Table10[Revenue value],Table10[Company],Companies[[#This Row],[Full company name]],Table10[Reporting currency],"&lt;&gt;USD")/'Part 1 - About'!$E$45,0)</f>
        <v>26500955.805408645</v>
      </c>
    </row>
    <row r="50" spans="2:9" s="31" customFormat="1" ht="15.5" x14ac:dyDescent="0.35">
      <c r="B50" s="187" t="s">
        <v>368</v>
      </c>
      <c r="C50" s="275" t="s">
        <v>2561</v>
      </c>
      <c r="D50" s="187">
        <v>2029278</v>
      </c>
      <c r="E50" s="187" t="s">
        <v>335</v>
      </c>
      <c r="F50" s="31" t="s">
        <v>336</v>
      </c>
      <c r="G50" s="242" t="s">
        <v>369</v>
      </c>
      <c r="H50" s="240" t="s">
        <v>104</v>
      </c>
      <c r="I50" s="245">
        <f>(SUMIFS(Table10[Revenue value],Table10[Company],Companies[[#This Row],[Full company name]],Table10[Reporting currency],"USD"))+IFERROR(SUMIFS(Table10[Revenue value],Table10[Company],Companies[[#This Row],[Full company name]],Table10[Reporting currency],"&lt;&gt;USD")/'Part 1 - About'!$E$45,0)</f>
        <v>918934.03656418109</v>
      </c>
    </row>
    <row r="51" spans="2:9" s="31" customFormat="1" ht="15.5" x14ac:dyDescent="0.35">
      <c r="B51" s="187" t="s">
        <v>370</v>
      </c>
      <c r="C51" s="275" t="s">
        <v>2561</v>
      </c>
      <c r="D51" s="187">
        <v>5141583</v>
      </c>
      <c r="E51" s="187" t="s">
        <v>335</v>
      </c>
      <c r="F51" s="31" t="s">
        <v>339</v>
      </c>
      <c r="G51" s="242" t="s">
        <v>371</v>
      </c>
      <c r="H51" s="240" t="s">
        <v>104</v>
      </c>
      <c r="I51" s="245">
        <f>(SUMIFS(Table10[Revenue value],Table10[Company],Companies[[#This Row],[Full company name]],Table10[Reporting currency],"USD"))+IFERROR(SUMIFS(Table10[Revenue value],Table10[Company],Companies[[#This Row],[Full company name]],Table10[Reporting currency],"&lt;&gt;USD")/'Part 1 - About'!$E$45,0)</f>
        <v>5755435.6592396572</v>
      </c>
    </row>
    <row r="52" spans="2:9" s="31" customFormat="1" ht="15" x14ac:dyDescent="0.35">
      <c r="B52" s="187" t="s">
        <v>372</v>
      </c>
      <c r="C52" s="275" t="s">
        <v>2561</v>
      </c>
      <c r="D52" s="187">
        <v>2705133</v>
      </c>
      <c r="E52" s="187" t="s">
        <v>335</v>
      </c>
      <c r="F52" s="31" t="s">
        <v>336</v>
      </c>
      <c r="G52" s="240" t="s">
        <v>104</v>
      </c>
      <c r="H52" s="240" t="s">
        <v>104</v>
      </c>
      <c r="I52" s="245">
        <f>(SUMIFS(Table10[Revenue value],Table10[Company],Companies[[#This Row],[Full company name]],Table10[Reporting currency],"USD"))+IFERROR(SUMIFS(Table10[Revenue value],Table10[Company],Companies[[#This Row],[Full company name]],Table10[Reporting currency],"&lt;&gt;USD")/'Part 1 - About'!$E$45,0)</f>
        <v>947661.8817305431</v>
      </c>
    </row>
    <row r="53" spans="2:9" s="31" customFormat="1" ht="15.5" x14ac:dyDescent="0.35">
      <c r="B53" s="187" t="s">
        <v>373</v>
      </c>
      <c r="C53" s="275" t="s">
        <v>2561</v>
      </c>
      <c r="D53" s="187">
        <v>2657457</v>
      </c>
      <c r="E53" s="187" t="s">
        <v>335</v>
      </c>
      <c r="F53" s="31" t="s">
        <v>336</v>
      </c>
      <c r="G53" s="242" t="s">
        <v>374</v>
      </c>
      <c r="H53" s="240" t="s">
        <v>104</v>
      </c>
      <c r="I53" s="245">
        <f>(SUMIFS(Table10[Revenue value],Table10[Company],Companies[[#This Row],[Full company name]],Table10[Reporting currency],"USD"))+IFERROR(SUMIFS(Table10[Revenue value],Table10[Company],Companies[[#This Row],[Full company name]],Table10[Reporting currency],"&lt;&gt;USD")/'Part 1 - About'!$E$45,0)</f>
        <v>186784910.65249816</v>
      </c>
    </row>
    <row r="54" spans="2:9" s="31" customFormat="1" ht="15.5" x14ac:dyDescent="0.35">
      <c r="B54" s="187" t="s">
        <v>375</v>
      </c>
      <c r="C54" s="275" t="s">
        <v>2561</v>
      </c>
      <c r="D54" s="187">
        <v>2678187</v>
      </c>
      <c r="E54" s="187" t="s">
        <v>335</v>
      </c>
      <c r="F54" s="31" t="s">
        <v>336</v>
      </c>
      <c r="G54" s="242" t="s">
        <v>376</v>
      </c>
      <c r="H54" s="240" t="s">
        <v>104</v>
      </c>
      <c r="I54" s="245">
        <f>(SUMIFS(Table10[Revenue value],Table10[Company],Companies[[#This Row],[Full company name]],Table10[Reporting currency],"USD"))+IFERROR(SUMIFS(Table10[Revenue value],Table10[Company],Companies[[#This Row],[Full company name]],Table10[Reporting currency],"&lt;&gt;USD")/'Part 1 - About'!$E$45,0)</f>
        <v>84803.016476517005</v>
      </c>
    </row>
    <row r="55" spans="2:9" s="31" customFormat="1" ht="15" x14ac:dyDescent="0.35">
      <c r="B55" s="187" t="s">
        <v>377</v>
      </c>
      <c r="C55" s="275" t="s">
        <v>2561</v>
      </c>
      <c r="D55" s="187">
        <v>5076285</v>
      </c>
      <c r="E55" s="187" t="s">
        <v>335</v>
      </c>
      <c r="F55" s="31" t="s">
        <v>336</v>
      </c>
      <c r="G55" s="240" t="s">
        <v>104</v>
      </c>
      <c r="H55" s="240" t="s">
        <v>104</v>
      </c>
      <c r="I55" s="245">
        <f>(SUMIFS(Table10[Revenue value],Table10[Company],Companies[[#This Row],[Full company name]],Table10[Reporting currency],"USD"))+IFERROR(SUMIFS(Table10[Revenue value],Table10[Company],Companies[[#This Row],[Full company name]],Table10[Reporting currency],"&lt;&gt;USD")/'Part 1 - About'!$E$45,0)</f>
        <v>520355.84654905577</v>
      </c>
    </row>
    <row r="56" spans="2:9" s="31" customFormat="1" ht="15" x14ac:dyDescent="0.35">
      <c r="B56" s="187" t="s">
        <v>378</v>
      </c>
      <c r="C56" s="275" t="s">
        <v>2561</v>
      </c>
      <c r="D56" s="187">
        <v>5292638</v>
      </c>
      <c r="E56" s="187" t="s">
        <v>335</v>
      </c>
      <c r="F56" s="31" t="s">
        <v>336</v>
      </c>
      <c r="G56" s="240" t="s">
        <v>104</v>
      </c>
      <c r="H56" s="240" t="s">
        <v>104</v>
      </c>
      <c r="I56" s="245">
        <f>(SUMIFS(Table10[Revenue value],Table10[Company],Companies[[#This Row],[Full company name]],Table10[Reporting currency],"USD"))+IFERROR(SUMIFS(Table10[Revenue value],Table10[Company],Companies[[#This Row],[Full company name]],Table10[Reporting currency],"&lt;&gt;USD")/'Part 1 - About'!$E$45,0)</f>
        <v>248494.86311330719</v>
      </c>
    </row>
    <row r="57" spans="2:9" s="31" customFormat="1" ht="15" x14ac:dyDescent="0.35">
      <c r="B57" s="187" t="s">
        <v>379</v>
      </c>
      <c r="C57" s="275" t="s">
        <v>2561</v>
      </c>
      <c r="D57" s="187">
        <v>5084555</v>
      </c>
      <c r="E57" s="187" t="s">
        <v>335</v>
      </c>
      <c r="F57" s="31" t="s">
        <v>339</v>
      </c>
      <c r="G57" s="240" t="s">
        <v>104</v>
      </c>
      <c r="H57" s="240" t="s">
        <v>104</v>
      </c>
      <c r="I57" s="245">
        <f>(SUMIFS(Table10[Revenue value],Table10[Company],Companies[[#This Row],[Full company name]],Table10[Reporting currency],"USD"))+IFERROR(SUMIFS(Table10[Revenue value],Table10[Company],Companies[[#This Row],[Full company name]],Table10[Reporting currency],"&lt;&gt;USD")/'Part 1 - About'!$E$45,0)</f>
        <v>16041030.992739096</v>
      </c>
    </row>
    <row r="58" spans="2:9" s="31" customFormat="1" ht="15" x14ac:dyDescent="0.35">
      <c r="B58" s="187" t="s">
        <v>380</v>
      </c>
      <c r="C58" s="275" t="s">
        <v>2561</v>
      </c>
      <c r="D58" s="187">
        <v>2108291</v>
      </c>
      <c r="E58" s="187" t="s">
        <v>335</v>
      </c>
      <c r="F58" s="31" t="s">
        <v>336</v>
      </c>
      <c r="G58" s="240" t="s">
        <v>104</v>
      </c>
      <c r="H58" s="240" t="s">
        <v>104</v>
      </c>
      <c r="I58" s="245">
        <f>(SUMIFS(Table10[Revenue value],Table10[Company],Companies[[#This Row],[Full company name]],Table10[Reporting currency],"USD"))+IFERROR(SUMIFS(Table10[Revenue value],Table10[Company],Companies[[#This Row],[Full company name]],Table10[Reporting currency],"&lt;&gt;USD")/'Part 1 - About'!$E$45,0)</f>
        <v>148750.7824397879</v>
      </c>
    </row>
    <row r="59" spans="2:9" s="31" customFormat="1" ht="15" x14ac:dyDescent="0.35">
      <c r="B59" s="187" t="s">
        <v>381</v>
      </c>
      <c r="C59" s="275" t="s">
        <v>2561</v>
      </c>
      <c r="D59" s="187">
        <v>5261198</v>
      </c>
      <c r="E59" s="187" t="s">
        <v>335</v>
      </c>
      <c r="F59" s="31" t="s">
        <v>339</v>
      </c>
      <c r="G59" s="240" t="s">
        <v>104</v>
      </c>
      <c r="H59" s="240" t="s">
        <v>104</v>
      </c>
      <c r="I59" s="245">
        <f>(SUMIFS(Table10[Revenue value],Table10[Company],Companies[[#This Row],[Full company name]],Table10[Reporting currency],"USD"))+IFERROR(SUMIFS(Table10[Revenue value],Table10[Company],Companies[[#This Row],[Full company name]],Table10[Reporting currency],"&lt;&gt;USD")/'Part 1 - About'!$E$45,0)</f>
        <v>2541882.749556941</v>
      </c>
    </row>
    <row r="60" spans="2:9" s="31" customFormat="1" ht="15" x14ac:dyDescent="0.35">
      <c r="B60" s="187" t="s">
        <v>382</v>
      </c>
      <c r="C60" s="275" t="s">
        <v>2561</v>
      </c>
      <c r="D60" s="187">
        <v>2590565</v>
      </c>
      <c r="E60" s="187" t="s">
        <v>335</v>
      </c>
      <c r="F60" s="31" t="s">
        <v>336</v>
      </c>
      <c r="G60" s="240" t="s">
        <v>104</v>
      </c>
      <c r="H60" s="240" t="s">
        <v>104</v>
      </c>
      <c r="I60" s="245">
        <f>(SUMIFS(Table10[Revenue value],Table10[Company],Companies[[#This Row],[Full company name]],Table10[Reporting currency],"USD"))+IFERROR(SUMIFS(Table10[Revenue value],Table10[Company],Companies[[#This Row],[Full company name]],Table10[Reporting currency],"&lt;&gt;USD")/'Part 1 - About'!$E$45,0)</f>
        <v>323017.76255917683</v>
      </c>
    </row>
    <row r="61" spans="2:9" s="31" customFormat="1" ht="15" x14ac:dyDescent="0.35">
      <c r="B61" s="187" t="s">
        <v>383</v>
      </c>
      <c r="C61" s="275" t="s">
        <v>2561</v>
      </c>
      <c r="D61" s="187">
        <v>5295858</v>
      </c>
      <c r="E61" s="187" t="s">
        <v>335</v>
      </c>
      <c r="F61" s="31" t="s">
        <v>336</v>
      </c>
      <c r="G61" s="240" t="s">
        <v>104</v>
      </c>
      <c r="H61" s="240" t="s">
        <v>104</v>
      </c>
      <c r="I61" s="245">
        <f>(SUMIFS(Table10[Revenue value],Table10[Company],Companies[[#This Row],[Full company name]],Table10[Reporting currency],"USD"))+IFERROR(SUMIFS(Table10[Revenue value],Table10[Company],Companies[[#This Row],[Full company name]],Table10[Reporting currency],"&lt;&gt;USD")/'Part 1 - About'!$E$45,0)</f>
        <v>1480984.5875396118</v>
      </c>
    </row>
    <row r="62" spans="2:9" s="31" customFormat="1" ht="15" x14ac:dyDescent="0.35">
      <c r="B62" s="187" t="s">
        <v>384</v>
      </c>
      <c r="C62" s="275" t="s">
        <v>2561</v>
      </c>
      <c r="D62" s="187">
        <v>5445744</v>
      </c>
      <c r="E62" s="187" t="s">
        <v>335</v>
      </c>
      <c r="F62" s="31" t="s">
        <v>336</v>
      </c>
      <c r="G62" s="240" t="s">
        <v>104</v>
      </c>
      <c r="H62" s="240" t="s">
        <v>104</v>
      </c>
      <c r="I62" s="245">
        <f>(SUMIFS(Table10[Revenue value],Table10[Company],Companies[[#This Row],[Full company name]],Table10[Reporting currency],"USD"))+IFERROR(SUMIFS(Table10[Revenue value],Table10[Company],Companies[[#This Row],[Full company name]],Table10[Reporting currency],"&lt;&gt;USD")/'Part 1 - About'!$E$45,0)</f>
        <v>377683.44825952523</v>
      </c>
    </row>
    <row r="63" spans="2:9" s="31" customFormat="1" ht="15.5" x14ac:dyDescent="0.35">
      <c r="B63" s="187" t="s">
        <v>385</v>
      </c>
      <c r="C63" s="275" t="s">
        <v>2561</v>
      </c>
      <c r="D63" s="187">
        <v>6101615</v>
      </c>
      <c r="E63" s="187" t="s">
        <v>335</v>
      </c>
      <c r="F63" s="31" t="s">
        <v>336</v>
      </c>
      <c r="G63" s="242" t="s">
        <v>386</v>
      </c>
      <c r="H63" s="241" t="s">
        <v>387</v>
      </c>
      <c r="I63" s="245">
        <f>(SUMIFS(Table10[Revenue value],Table10[Company],Companies[[#This Row],[Full company name]],Table10[Reporting currency],"USD"))+IFERROR(SUMIFS(Table10[Revenue value],Table10[Company],Companies[[#This Row],[Full company name]],Table10[Reporting currency],"&lt;&gt;USD")/'Part 1 - About'!$E$45,0)</f>
        <v>849907.24430516129</v>
      </c>
    </row>
    <row r="64" spans="2:9" s="31" customFormat="1" ht="15.5" x14ac:dyDescent="0.35">
      <c r="B64" s="187" t="s">
        <v>388</v>
      </c>
      <c r="C64" s="275" t="s">
        <v>2561</v>
      </c>
      <c r="D64" s="187">
        <v>5199077</v>
      </c>
      <c r="E64" s="187" t="s">
        <v>335</v>
      </c>
      <c r="F64" s="31" t="s">
        <v>339</v>
      </c>
      <c r="G64" s="242" t="s">
        <v>389</v>
      </c>
      <c r="H64" s="240" t="s">
        <v>104</v>
      </c>
      <c r="I64" s="245">
        <f>(SUMIFS(Table10[Revenue value],Table10[Company],Companies[[#This Row],[Full company name]],Table10[Reporting currency],"USD"))+IFERROR(SUMIFS(Table10[Revenue value],Table10[Company],Companies[[#This Row],[Full company name]],Table10[Reporting currency],"&lt;&gt;USD")/'Part 1 - About'!$E$45,0)</f>
        <v>19742477.213517413</v>
      </c>
    </row>
    <row r="65" spans="2:9" s="31" customFormat="1" ht="15.5" x14ac:dyDescent="0.35">
      <c r="B65" s="187" t="s">
        <v>390</v>
      </c>
      <c r="C65" s="31" t="s">
        <v>2562</v>
      </c>
      <c r="D65" s="187">
        <v>2016656</v>
      </c>
      <c r="E65" s="187" t="s">
        <v>335</v>
      </c>
      <c r="F65" s="31" t="s">
        <v>339</v>
      </c>
      <c r="G65" s="242" t="s">
        <v>391</v>
      </c>
      <c r="H65" s="240" t="s">
        <v>104</v>
      </c>
      <c r="I65" s="245">
        <f>(SUMIFS(Table10[Revenue value],Table10[Company],Companies[[#This Row],[Full company name]],Table10[Reporting currency],"USD"))+IFERROR(SUMIFS(Table10[Revenue value],Table10[Company],Companies[[#This Row],[Full company name]],Table10[Reporting currency],"&lt;&gt;USD")/'Part 1 - About'!$E$45,0)</f>
        <v>24366274.726524912</v>
      </c>
    </row>
    <row r="66" spans="2:9" s="31" customFormat="1" ht="15" x14ac:dyDescent="0.35">
      <c r="B66" s="187" t="s">
        <v>392</v>
      </c>
      <c r="C66" s="275" t="s">
        <v>2561</v>
      </c>
      <c r="D66" s="187">
        <v>2872943</v>
      </c>
      <c r="E66" s="187" t="s">
        <v>335</v>
      </c>
      <c r="F66" s="31" t="s">
        <v>336</v>
      </c>
      <c r="G66" s="240" t="s">
        <v>104</v>
      </c>
      <c r="H66" s="240" t="s">
        <v>104</v>
      </c>
      <c r="I66" s="245">
        <f>(SUMIFS(Table10[Revenue value],Table10[Company],Companies[[#This Row],[Full company name]],Table10[Reporting currency],"USD"))+IFERROR(SUMIFS(Table10[Revenue value],Table10[Company],Companies[[#This Row],[Full company name]],Table10[Reporting currency],"&lt;&gt;USD")/'Part 1 - About'!$E$45,0)</f>
        <v>779590.94844727672</v>
      </c>
    </row>
    <row r="67" spans="2:9" s="31" customFormat="1" ht="15.5" x14ac:dyDescent="0.35">
      <c r="B67" s="187" t="s">
        <v>393</v>
      </c>
      <c r="C67" s="275" t="s">
        <v>2561</v>
      </c>
      <c r="D67" s="187">
        <v>6268048</v>
      </c>
      <c r="E67" s="187" t="s">
        <v>335</v>
      </c>
      <c r="F67" s="31" t="s">
        <v>336</v>
      </c>
      <c r="G67" s="242" t="s">
        <v>394</v>
      </c>
      <c r="H67" s="240" t="s">
        <v>104</v>
      </c>
      <c r="I67" s="245">
        <f>(SUMIFS(Table10[Revenue value],Table10[Company],Companies[[#This Row],[Full company name]],Table10[Reporting currency],"USD"))+IFERROR(SUMIFS(Table10[Revenue value],Table10[Company],Companies[[#This Row],[Full company name]],Table10[Reporting currency],"&lt;&gt;USD")/'Part 1 - About'!$E$45,0)</f>
        <v>170056.60940302015</v>
      </c>
    </row>
    <row r="68" spans="2:9" s="31" customFormat="1" ht="15" x14ac:dyDescent="0.35">
      <c r="B68" s="187" t="s">
        <v>395</v>
      </c>
      <c r="C68" s="275" t="s">
        <v>2561</v>
      </c>
      <c r="D68" s="187">
        <v>2839717</v>
      </c>
      <c r="E68" s="187" t="s">
        <v>335</v>
      </c>
      <c r="F68" s="31" t="s">
        <v>336</v>
      </c>
      <c r="G68" s="240" t="s">
        <v>104</v>
      </c>
      <c r="H68" s="240" t="s">
        <v>104</v>
      </c>
      <c r="I68" s="245">
        <f>(SUMIFS(Table10[Revenue value],Table10[Company],Companies[[#This Row],[Full company name]],Table10[Reporting currency],"USD"))+IFERROR(SUMIFS(Table10[Revenue value],Table10[Company],Companies[[#This Row],[Full company name]],Table10[Reporting currency],"&lt;&gt;USD")/'Part 1 - About'!$E$45,0)</f>
        <v>632611.03443749971</v>
      </c>
    </row>
    <row r="69" spans="2:9" s="31" customFormat="1" ht="15" x14ac:dyDescent="0.35">
      <c r="B69" s="187" t="s">
        <v>396</v>
      </c>
      <c r="C69" s="275" t="s">
        <v>2561</v>
      </c>
      <c r="D69" s="187">
        <v>6030343</v>
      </c>
      <c r="E69" s="187" t="s">
        <v>335</v>
      </c>
      <c r="F69" s="31" t="s">
        <v>336</v>
      </c>
      <c r="G69" s="240" t="s">
        <v>104</v>
      </c>
      <c r="H69" s="240" t="s">
        <v>104</v>
      </c>
      <c r="I69" s="245">
        <f>(SUMIFS(Table10[Revenue value],Table10[Company],Companies[[#This Row],[Full company name]],Table10[Reporting currency],"USD"))+IFERROR(SUMIFS(Table10[Revenue value],Table10[Company],Companies[[#This Row],[Full company name]],Table10[Reporting currency],"&lt;&gt;USD")/'Part 1 - About'!$E$45,0)</f>
        <v>338516.71187326941</v>
      </c>
    </row>
    <row r="70" spans="2:9" s="31" customFormat="1" ht="15.5" x14ac:dyDescent="0.35">
      <c r="B70" s="187" t="s">
        <v>397</v>
      </c>
      <c r="C70" s="275" t="s">
        <v>2561</v>
      </c>
      <c r="D70" s="187">
        <v>2344343</v>
      </c>
      <c r="E70" s="187" t="s">
        <v>335</v>
      </c>
      <c r="F70" s="31" t="s">
        <v>336</v>
      </c>
      <c r="G70" s="242" t="s">
        <v>398</v>
      </c>
      <c r="H70" s="240" t="s">
        <v>104</v>
      </c>
      <c r="I70" s="245">
        <f>(SUMIFS(Table10[Revenue value],Table10[Company],Companies[[#This Row],[Full company name]],Table10[Reporting currency],"USD"))+IFERROR(SUMIFS(Table10[Revenue value],Table10[Company],Companies[[#This Row],[Full company name]],Table10[Reporting currency],"&lt;&gt;USD")/'Part 1 - About'!$E$45,0)</f>
        <v>225814.45435881958</v>
      </c>
    </row>
    <row r="71" spans="2:9" s="31" customFormat="1" ht="15" x14ac:dyDescent="0.35">
      <c r="B71" s="187" t="s">
        <v>399</v>
      </c>
      <c r="C71" s="275" t="s">
        <v>2561</v>
      </c>
      <c r="D71" s="187">
        <v>2819996</v>
      </c>
      <c r="E71" s="187" t="s">
        <v>335</v>
      </c>
      <c r="F71" s="31" t="s">
        <v>336</v>
      </c>
      <c r="G71" s="240" t="s">
        <v>104</v>
      </c>
      <c r="H71" s="240" t="s">
        <v>104</v>
      </c>
      <c r="I71" s="245">
        <f>(SUMIFS(Table10[Revenue value],Table10[Company],Companies[[#This Row],[Full company name]],Table10[Reporting currency],"USD"))+IFERROR(SUMIFS(Table10[Revenue value],Table10[Company],Companies[[#This Row],[Full company name]],Table10[Reporting currency],"&lt;&gt;USD")/'Part 1 - About'!$E$45,0)</f>
        <v>451857.53946818929</v>
      </c>
    </row>
    <row r="72" spans="2:9" s="31" customFormat="1" ht="15" x14ac:dyDescent="0.35">
      <c r="B72" s="187" t="s">
        <v>400</v>
      </c>
      <c r="C72" s="275" t="s">
        <v>2561</v>
      </c>
      <c r="D72" s="187">
        <v>2868687</v>
      </c>
      <c r="E72" s="187" t="s">
        <v>335</v>
      </c>
      <c r="F72" s="31" t="s">
        <v>339</v>
      </c>
      <c r="G72" s="240" t="s">
        <v>104</v>
      </c>
      <c r="H72" s="240" t="s">
        <v>104</v>
      </c>
      <c r="I72" s="245">
        <f>(SUMIFS(Table10[Revenue value],Table10[Company],Companies[[#This Row],[Full company name]],Table10[Reporting currency],"USD"))+IFERROR(SUMIFS(Table10[Revenue value],Table10[Company],Companies[[#This Row],[Full company name]],Table10[Reporting currency],"&lt;&gt;USD")/'Part 1 - About'!$E$45,0)</f>
        <v>101576.22883934432</v>
      </c>
    </row>
    <row r="73" spans="2:9" s="31" customFormat="1" ht="15" x14ac:dyDescent="0.35">
      <c r="B73" s="187" t="s">
        <v>401</v>
      </c>
      <c r="C73" s="275" t="s">
        <v>2561</v>
      </c>
      <c r="D73" s="187">
        <v>2887134</v>
      </c>
      <c r="E73" s="187" t="s">
        <v>335</v>
      </c>
      <c r="F73" s="31" t="s">
        <v>339</v>
      </c>
      <c r="G73" s="240" t="s">
        <v>104</v>
      </c>
      <c r="H73" s="240" t="s">
        <v>104</v>
      </c>
      <c r="I73" s="245">
        <f>(SUMIFS(Table10[Revenue value],Table10[Company],Companies[[#This Row],[Full company name]],Table10[Reporting currency],"USD"))+IFERROR(SUMIFS(Table10[Revenue value],Table10[Company],Companies[[#This Row],[Full company name]],Table10[Reporting currency],"&lt;&gt;USD")/'Part 1 - About'!$E$45,0)</f>
        <v>5078938.4350256706</v>
      </c>
    </row>
    <row r="74" spans="2:9" s="31" customFormat="1" ht="15" x14ac:dyDescent="0.35">
      <c r="B74" s="187" t="s">
        <v>402</v>
      </c>
      <c r="C74" s="275" t="s">
        <v>2561</v>
      </c>
      <c r="D74" s="187">
        <v>2100231</v>
      </c>
      <c r="E74" s="187" t="s">
        <v>335</v>
      </c>
      <c r="F74" s="31" t="s">
        <v>336</v>
      </c>
      <c r="G74" s="240" t="s">
        <v>104</v>
      </c>
      <c r="H74" s="240" t="s">
        <v>104</v>
      </c>
      <c r="I74" s="245">
        <f>(SUMIFS(Table10[Revenue value],Table10[Company],Companies[[#This Row],[Full company name]],Table10[Reporting currency],"USD"))+IFERROR(SUMIFS(Table10[Revenue value],Table10[Company],Companies[[#This Row],[Full company name]],Table10[Reporting currency],"&lt;&gt;USD")/'Part 1 - About'!$E$45,0)</f>
        <v>795798.06925050262</v>
      </c>
    </row>
    <row r="75" spans="2:9" s="31" customFormat="1" ht="15" x14ac:dyDescent="0.35">
      <c r="B75" s="187" t="s">
        <v>403</v>
      </c>
      <c r="C75" s="275" t="s">
        <v>2561</v>
      </c>
      <c r="D75" s="187">
        <v>2697947</v>
      </c>
      <c r="E75" s="187" t="s">
        <v>335</v>
      </c>
      <c r="F75" s="31" t="s">
        <v>339</v>
      </c>
      <c r="G75" s="240" t="s">
        <v>104</v>
      </c>
      <c r="H75" s="240" t="s">
        <v>104</v>
      </c>
      <c r="I75" s="245">
        <f>(SUMIFS(Table10[Revenue value],Table10[Company],Companies[[#This Row],[Full company name]],Table10[Reporting currency],"USD"))+IFERROR(SUMIFS(Table10[Revenue value],Table10[Company],Companies[[#This Row],[Full company name]],Table10[Reporting currency],"&lt;&gt;USD")/'Part 1 - About'!$E$45,0)</f>
        <v>15572503.292464318</v>
      </c>
    </row>
    <row r="76" spans="2:9" s="31" customFormat="1" ht="15" x14ac:dyDescent="0.35">
      <c r="B76" s="187" t="s">
        <v>404</v>
      </c>
      <c r="C76" s="275" t="s">
        <v>2561</v>
      </c>
      <c r="D76" s="187">
        <v>2605694</v>
      </c>
      <c r="E76" s="187" t="s">
        <v>335</v>
      </c>
      <c r="F76" s="31" t="s">
        <v>336</v>
      </c>
      <c r="G76" s="240" t="s">
        <v>104</v>
      </c>
      <c r="H76" s="240" t="s">
        <v>104</v>
      </c>
      <c r="I76" s="245">
        <f>(SUMIFS(Table10[Revenue value],Table10[Company],Companies[[#This Row],[Full company name]],Table10[Reporting currency],"USD"))+IFERROR(SUMIFS(Table10[Revenue value],Table10[Company],Companies[[#This Row],[Full company name]],Table10[Reporting currency],"&lt;&gt;USD")/'Part 1 - About'!$E$45,0)</f>
        <v>139661.85572256282</v>
      </c>
    </row>
    <row r="77" spans="2:9" s="31" customFormat="1" ht="15" x14ac:dyDescent="0.35">
      <c r="B77" s="187" t="s">
        <v>405</v>
      </c>
      <c r="C77" s="275" t="s">
        <v>2561</v>
      </c>
      <c r="D77" s="187">
        <v>5767865</v>
      </c>
      <c r="E77" s="187" t="s">
        <v>335</v>
      </c>
      <c r="F77" s="31" t="s">
        <v>339</v>
      </c>
      <c r="G77" s="240" t="s">
        <v>104</v>
      </c>
      <c r="H77" s="240" t="s">
        <v>104</v>
      </c>
      <c r="I77" s="245">
        <f>(SUMIFS(Table10[Revenue value],Table10[Company],Companies[[#This Row],[Full company name]],Table10[Reporting currency],"USD"))+IFERROR(SUMIFS(Table10[Revenue value],Table10[Company],Companies[[#This Row],[Full company name]],Table10[Reporting currency],"&lt;&gt;USD")/'Part 1 - About'!$E$45,0)</f>
        <v>137921.31675621422</v>
      </c>
    </row>
    <row r="78" spans="2:9" s="31" customFormat="1" ht="15" x14ac:dyDescent="0.35">
      <c r="B78" s="187" t="s">
        <v>406</v>
      </c>
      <c r="C78" s="275" t="s">
        <v>2561</v>
      </c>
      <c r="D78" s="187">
        <v>2618621</v>
      </c>
      <c r="E78" s="187" t="s">
        <v>335</v>
      </c>
      <c r="F78" s="31" t="s">
        <v>336</v>
      </c>
      <c r="G78" s="240" t="s">
        <v>104</v>
      </c>
      <c r="H78" s="240" t="s">
        <v>104</v>
      </c>
      <c r="I78" s="245">
        <f>(SUMIFS(Table10[Revenue value],Table10[Company],Companies[[#This Row],[Full company name]],Table10[Reporting currency],"USD"))+IFERROR(SUMIFS(Table10[Revenue value],Table10[Company],Companies[[#This Row],[Full company name]],Table10[Reporting currency],"&lt;&gt;USD")/'Part 1 - About'!$E$45,0)</f>
        <v>377372.11443020025</v>
      </c>
    </row>
    <row r="79" spans="2:9" s="31" customFormat="1" ht="15" x14ac:dyDescent="0.35">
      <c r="B79" s="187" t="s">
        <v>407</v>
      </c>
      <c r="C79" s="275" t="s">
        <v>2561</v>
      </c>
      <c r="D79" s="187">
        <v>6377947</v>
      </c>
      <c r="E79" s="187" t="s">
        <v>335</v>
      </c>
      <c r="F79" s="31" t="s">
        <v>336</v>
      </c>
      <c r="G79" s="240" t="s">
        <v>104</v>
      </c>
      <c r="H79" s="240" t="s">
        <v>104</v>
      </c>
      <c r="I79" s="245">
        <f>(SUMIFS(Table10[Revenue value],Table10[Company],Companies[[#This Row],[Full company name]],Table10[Reporting currency],"USD"))+IFERROR(SUMIFS(Table10[Revenue value],Table10[Company],Companies[[#This Row],[Full company name]],Table10[Reporting currency],"&lt;&gt;USD")/'Part 1 - About'!$E$45,0)</f>
        <v>123177.90144621355</v>
      </c>
    </row>
    <row r="80" spans="2:9" s="31" customFormat="1" ht="15" x14ac:dyDescent="0.35">
      <c r="B80" s="187" t="s">
        <v>408</v>
      </c>
      <c r="C80" s="275" t="s">
        <v>2561</v>
      </c>
      <c r="D80" s="187">
        <v>2830213</v>
      </c>
      <c r="E80" s="187" t="s">
        <v>335</v>
      </c>
      <c r="F80" s="31" t="s">
        <v>336</v>
      </c>
      <c r="G80" s="240" t="s">
        <v>104</v>
      </c>
      <c r="H80" s="240" t="s">
        <v>104</v>
      </c>
      <c r="I80" s="245">
        <f>(SUMIFS(Table10[Revenue value],Table10[Company],Companies[[#This Row],[Full company name]],Table10[Reporting currency],"USD"))+IFERROR(SUMIFS(Table10[Revenue value],Table10[Company],Companies[[#This Row],[Full company name]],Table10[Reporting currency],"&lt;&gt;USD")/'Part 1 - About'!$E$45,0)</f>
        <v>15885982.842751911</v>
      </c>
    </row>
    <row r="81" spans="2:10" s="31" customFormat="1" ht="15.5" x14ac:dyDescent="0.35">
      <c r="B81" s="187" t="s">
        <v>409</v>
      </c>
      <c r="C81" s="275" t="s">
        <v>2561</v>
      </c>
      <c r="D81" s="187">
        <v>2887746</v>
      </c>
      <c r="E81" s="187" t="s">
        <v>335</v>
      </c>
      <c r="F81" s="31" t="s">
        <v>339</v>
      </c>
      <c r="G81" s="242" t="s">
        <v>410</v>
      </c>
      <c r="H81" s="240" t="s">
        <v>104</v>
      </c>
      <c r="I81" s="245">
        <f>(SUMIFS(Table10[Revenue value],Table10[Company],Companies[[#This Row],[Full company name]],Table10[Reporting currency],"USD"))+IFERROR(SUMIFS(Table10[Revenue value],Table10[Company],Companies[[#This Row],[Full company name]],Table10[Reporting currency],"&lt;&gt;USD")/'Part 1 - About'!$E$45,0)</f>
        <v>63956346.632701762</v>
      </c>
    </row>
    <row r="82" spans="2:10" s="31" customFormat="1" ht="15" x14ac:dyDescent="0.35">
      <c r="B82" s="187" t="s">
        <v>411</v>
      </c>
      <c r="C82" s="275" t="s">
        <v>2561</v>
      </c>
      <c r="D82" s="187">
        <v>2718243</v>
      </c>
      <c r="E82" s="187" t="s">
        <v>335</v>
      </c>
      <c r="F82" s="31" t="s">
        <v>336</v>
      </c>
      <c r="G82" s="240" t="s">
        <v>104</v>
      </c>
      <c r="H82" s="240" t="s">
        <v>104</v>
      </c>
      <c r="I82" s="245">
        <f>(SUMIFS(Table10[Revenue value],Table10[Company],Companies[[#This Row],[Full company name]],Table10[Reporting currency],"USD"))+IFERROR(SUMIFS(Table10[Revenue value],Table10[Company],Companies[[#This Row],[Full company name]],Table10[Reporting currency],"&lt;&gt;USD")/'Part 1 - About'!$E$45,0)</f>
        <v>259969.28245558005</v>
      </c>
    </row>
    <row r="83" spans="2:10" s="31" customFormat="1" ht="15" x14ac:dyDescent="0.35">
      <c r="B83" s="187" t="s">
        <v>412</v>
      </c>
      <c r="C83" s="275" t="s">
        <v>2561</v>
      </c>
      <c r="D83" s="187">
        <v>6436226</v>
      </c>
      <c r="E83" s="187" t="s">
        <v>335</v>
      </c>
      <c r="F83" s="31" t="s">
        <v>336</v>
      </c>
      <c r="G83" s="243" t="s">
        <v>413</v>
      </c>
      <c r="H83" s="240" t="s">
        <v>104</v>
      </c>
      <c r="I83" s="245">
        <f>(SUMIFS(Table10[Revenue value],Table10[Company],Companies[[#This Row],[Full company name]],Table10[Reporting currency],"USD"))+IFERROR(SUMIFS(Table10[Revenue value],Table10[Company],Companies[[#This Row],[Full company name]],Table10[Reporting currency],"&lt;&gt;USD")/'Part 1 - About'!$E$45,0)</f>
        <v>497011.19259451615</v>
      </c>
    </row>
    <row r="84" spans="2:10" s="31" customFormat="1" ht="15.5" x14ac:dyDescent="0.35">
      <c r="B84" s="187" t="s">
        <v>414</v>
      </c>
      <c r="C84" s="31" t="s">
        <v>2562</v>
      </c>
      <c r="D84" s="187">
        <v>5435528</v>
      </c>
      <c r="E84" s="187" t="s">
        <v>335</v>
      </c>
      <c r="F84" s="31" t="s">
        <v>339</v>
      </c>
      <c r="G84" s="243" t="s">
        <v>415</v>
      </c>
      <c r="H84" s="244" t="s">
        <v>416</v>
      </c>
      <c r="I84" s="245">
        <f>(SUMIFS(Table10[Revenue value],Table10[Company],Companies[[#This Row],[Full company name]],Table10[Reporting currency],"USD"))+IFERROR(SUMIFS(Table10[Revenue value],Table10[Company],Companies[[#This Row],[Full company name]],Table10[Reporting currency],"&lt;&gt;USD")/'Part 1 - About'!$E$45,0)</f>
        <v>164547794.00368133</v>
      </c>
    </row>
    <row r="85" spans="2:10" s="31" customFormat="1" ht="15" x14ac:dyDescent="0.35">
      <c r="B85" s="187" t="s">
        <v>417</v>
      </c>
      <c r="C85" s="275" t="s">
        <v>2561</v>
      </c>
      <c r="D85" s="187">
        <v>5824826</v>
      </c>
      <c r="E85" s="187" t="s">
        <v>335</v>
      </c>
      <c r="F85" s="31" t="s">
        <v>336</v>
      </c>
      <c r="G85" s="240" t="s">
        <v>104</v>
      </c>
      <c r="H85" s="240" t="s">
        <v>104</v>
      </c>
      <c r="I85" s="245">
        <f>(SUMIFS(Table10[Revenue value],Table10[Company],Companies[[#This Row],[Full company name]],Table10[Reporting currency],"USD"))+IFERROR(SUMIFS(Table10[Revenue value],Table10[Company],Companies[[#This Row],[Full company name]],Table10[Reporting currency],"&lt;&gt;USD")/'Part 1 - About'!$E$45,0)</f>
        <v>437702.12555141054</v>
      </c>
    </row>
    <row r="86" spans="2:10" s="31" customFormat="1" ht="15.5" x14ac:dyDescent="0.35">
      <c r="B86" s="187" t="s">
        <v>418</v>
      </c>
      <c r="C86" s="31" t="s">
        <v>2562</v>
      </c>
      <c r="D86" s="187">
        <v>2074192</v>
      </c>
      <c r="E86" s="187" t="s">
        <v>335</v>
      </c>
      <c r="F86" s="31" t="s">
        <v>336</v>
      </c>
      <c r="G86" s="240" t="s">
        <v>419</v>
      </c>
      <c r="H86" s="244" t="s">
        <v>420</v>
      </c>
      <c r="I86" s="245">
        <f>(SUMIFS(Table10[Revenue value],Table10[Company],Companies[[#This Row],[Full company name]],Table10[Reporting currency],"USD"))+IFERROR(SUMIFS(Table10[Revenue value],Table10[Company],Companies[[#This Row],[Full company name]],Table10[Reporting currency],"&lt;&gt;USD")/'Part 1 - About'!$E$45,0)</f>
        <v>345392034.68161184</v>
      </c>
    </row>
    <row r="87" spans="2:10" s="31" customFormat="1" ht="15" x14ac:dyDescent="0.35">
      <c r="B87" s="187" t="s">
        <v>421</v>
      </c>
      <c r="C87" s="275" t="s">
        <v>2561</v>
      </c>
      <c r="D87" s="187">
        <v>5849314</v>
      </c>
      <c r="E87" s="187" t="s">
        <v>335</v>
      </c>
      <c r="F87" s="31" t="s">
        <v>336</v>
      </c>
      <c r="G87" s="240" t="s">
        <v>104</v>
      </c>
      <c r="H87" s="240" t="s">
        <v>104</v>
      </c>
      <c r="I87" s="245">
        <f>(SUMIFS(Table10[Revenue value],Table10[Company],Companies[[#This Row],[Full company name]],Table10[Reporting currency],"USD"))+IFERROR(SUMIFS(Table10[Revenue value],Table10[Company],Companies[[#This Row],[Full company name]],Table10[Reporting currency],"&lt;&gt;USD")/'Part 1 - About'!$E$45,0)</f>
        <v>60847.370053096842</v>
      </c>
    </row>
    <row r="88" spans="2:10" s="31" customFormat="1" ht="15" x14ac:dyDescent="0.35">
      <c r="B88" s="187" t="s">
        <v>422</v>
      </c>
      <c r="C88" s="275" t="s">
        <v>2561</v>
      </c>
      <c r="D88" s="187">
        <v>2875578</v>
      </c>
      <c r="E88" s="187" t="s">
        <v>335</v>
      </c>
      <c r="F88" s="31" t="s">
        <v>336</v>
      </c>
      <c r="G88" s="240" t="s">
        <v>104</v>
      </c>
      <c r="H88" s="240" t="s">
        <v>104</v>
      </c>
      <c r="I88" s="245">
        <f>(SUMIFS(Table10[Revenue value],Table10[Company],Companies[[#This Row],[Full company name]],Table10[Reporting currency],"USD"))+IFERROR(SUMIFS(Table10[Revenue value],Table10[Company],Companies[[#This Row],[Full company name]],Table10[Reporting currency],"&lt;&gt;USD")/'Part 1 - About'!$E$45,0)</f>
        <v>113413.31573849538</v>
      </c>
    </row>
    <row r="89" spans="2:10" s="31" customFormat="1" ht="15" x14ac:dyDescent="0.35">
      <c r="C89" s="187"/>
      <c r="F89" s="151"/>
      <c r="G89" s="151"/>
    </row>
    <row r="90" spans="2:10" s="31" customFormat="1" ht="19" x14ac:dyDescent="0.35">
      <c r="B90" s="313" t="s">
        <v>423</v>
      </c>
      <c r="C90" s="313"/>
      <c r="D90" s="313"/>
      <c r="E90" s="313"/>
      <c r="F90" s="313"/>
      <c r="G90" s="313"/>
      <c r="H90" s="313"/>
      <c r="I90" s="313"/>
      <c r="J90" s="313"/>
    </row>
    <row r="91" spans="2:10" s="31" customFormat="1" ht="15" x14ac:dyDescent="0.4">
      <c r="B91" s="147" t="s">
        <v>424</v>
      </c>
      <c r="C91" s="213" t="s">
        <v>425</v>
      </c>
      <c r="D91" s="213" t="s">
        <v>426</v>
      </c>
      <c r="E91" s="213" t="s">
        <v>427</v>
      </c>
      <c r="F91" s="187" t="s">
        <v>428</v>
      </c>
      <c r="G91" s="187" t="s">
        <v>429</v>
      </c>
      <c r="H91" s="187" t="s">
        <v>430</v>
      </c>
      <c r="I91" s="187" t="s">
        <v>431</v>
      </c>
      <c r="J91" s="187" t="s">
        <v>432</v>
      </c>
    </row>
    <row r="92" spans="2:10" s="31" customFormat="1" ht="15" x14ac:dyDescent="0.4">
      <c r="B92" s="252" t="s">
        <v>433</v>
      </c>
      <c r="C92" s="246" t="s">
        <v>434</v>
      </c>
      <c r="D92" s="247" t="s">
        <v>334</v>
      </c>
      <c r="E92" s="240" t="s">
        <v>104</v>
      </c>
      <c r="F92" s="240" t="s">
        <v>435</v>
      </c>
      <c r="G92" s="240">
        <v>116.35714</v>
      </c>
      <c r="H92" s="240" t="s">
        <v>2570</v>
      </c>
      <c r="I92" s="240" t="s">
        <v>104</v>
      </c>
      <c r="J92" s="240" t="s">
        <v>104</v>
      </c>
    </row>
    <row r="93" spans="2:10" s="31" customFormat="1" ht="15" x14ac:dyDescent="0.4">
      <c r="B93" s="252" t="s">
        <v>436</v>
      </c>
      <c r="C93" s="246" t="s">
        <v>437</v>
      </c>
      <c r="D93" s="247" t="s">
        <v>334</v>
      </c>
      <c r="E93" s="240" t="s">
        <v>104</v>
      </c>
      <c r="F93" s="240" t="s">
        <v>435</v>
      </c>
      <c r="G93" s="240">
        <v>33.274000000000001</v>
      </c>
      <c r="H93" s="240" t="s">
        <v>2570</v>
      </c>
      <c r="I93" s="240" t="s">
        <v>104</v>
      </c>
      <c r="J93" s="240" t="s">
        <v>104</v>
      </c>
    </row>
    <row r="94" spans="2:10" s="31" customFormat="1" ht="15" x14ac:dyDescent="0.4">
      <c r="B94" s="252" t="s">
        <v>438</v>
      </c>
      <c r="C94" s="246" t="s">
        <v>439</v>
      </c>
      <c r="D94" s="247" t="s">
        <v>440</v>
      </c>
      <c r="E94" s="240" t="s">
        <v>104</v>
      </c>
      <c r="F94" s="240" t="s">
        <v>435</v>
      </c>
      <c r="G94" s="240">
        <v>6000</v>
      </c>
      <c r="H94" s="240" t="s">
        <v>2570</v>
      </c>
      <c r="I94" s="240" t="s">
        <v>104</v>
      </c>
      <c r="J94" s="240" t="s">
        <v>104</v>
      </c>
    </row>
    <row r="95" spans="2:10" s="31" customFormat="1" ht="15" x14ac:dyDescent="0.4">
      <c r="B95" s="252" t="s">
        <v>441</v>
      </c>
      <c r="C95" s="246" t="s">
        <v>442</v>
      </c>
      <c r="D95" s="247" t="s">
        <v>443</v>
      </c>
      <c r="E95" s="240" t="s">
        <v>104</v>
      </c>
      <c r="F95" s="240" t="s">
        <v>104</v>
      </c>
      <c r="G95" s="240">
        <v>0</v>
      </c>
      <c r="H95" s="240" t="s">
        <v>2570</v>
      </c>
      <c r="I95" s="240" t="s">
        <v>104</v>
      </c>
      <c r="J95" s="240" t="s">
        <v>104</v>
      </c>
    </row>
    <row r="96" spans="2:10" s="31" customFormat="1" ht="15" x14ac:dyDescent="0.4">
      <c r="B96" s="252" t="s">
        <v>444</v>
      </c>
      <c r="C96" s="246" t="s">
        <v>445</v>
      </c>
      <c r="D96" s="247" t="s">
        <v>446</v>
      </c>
      <c r="E96" s="240" t="s">
        <v>104</v>
      </c>
      <c r="F96" s="240" t="s">
        <v>104</v>
      </c>
      <c r="G96" s="240">
        <v>0</v>
      </c>
      <c r="H96" s="240" t="s">
        <v>2570</v>
      </c>
      <c r="I96" s="240" t="s">
        <v>104</v>
      </c>
      <c r="J96" s="240" t="s">
        <v>104</v>
      </c>
    </row>
    <row r="97" spans="2:10" s="31" customFormat="1" ht="15" x14ac:dyDescent="0.4">
      <c r="B97" s="252" t="s">
        <v>447</v>
      </c>
      <c r="C97" s="246" t="s">
        <v>448</v>
      </c>
      <c r="D97" s="247" t="s">
        <v>449</v>
      </c>
      <c r="E97" s="240" t="s">
        <v>104</v>
      </c>
      <c r="F97" s="240" t="s">
        <v>104</v>
      </c>
      <c r="G97" s="240">
        <v>0</v>
      </c>
      <c r="H97" s="240" t="s">
        <v>2570</v>
      </c>
      <c r="I97" s="240" t="s">
        <v>104</v>
      </c>
      <c r="J97" s="240" t="s">
        <v>104</v>
      </c>
    </row>
    <row r="98" spans="2:10" s="31" customFormat="1" ht="15" x14ac:dyDescent="0.4">
      <c r="B98" s="252" t="s">
        <v>450</v>
      </c>
      <c r="C98" s="246" t="s">
        <v>451</v>
      </c>
      <c r="D98" s="247" t="s">
        <v>338</v>
      </c>
      <c r="E98" s="240" t="s">
        <v>104</v>
      </c>
      <c r="F98" s="240" t="s">
        <v>435</v>
      </c>
      <c r="G98" s="240">
        <v>4050100</v>
      </c>
      <c r="H98" s="240" t="s">
        <v>2570</v>
      </c>
      <c r="I98" s="240" t="s">
        <v>104</v>
      </c>
      <c r="J98" s="240" t="s">
        <v>104</v>
      </c>
    </row>
    <row r="99" spans="2:10" s="31" customFormat="1" ht="15" x14ac:dyDescent="0.4">
      <c r="B99" s="252" t="s">
        <v>452</v>
      </c>
      <c r="C99" s="246" t="s">
        <v>453</v>
      </c>
      <c r="D99" s="247" t="s">
        <v>454</v>
      </c>
      <c r="E99" s="240" t="s">
        <v>104</v>
      </c>
      <c r="F99" s="240" t="s">
        <v>104</v>
      </c>
      <c r="G99" s="240">
        <v>0</v>
      </c>
      <c r="H99" s="240" t="s">
        <v>2570</v>
      </c>
      <c r="I99" s="240" t="s">
        <v>104</v>
      </c>
      <c r="J99" s="240" t="s">
        <v>104</v>
      </c>
    </row>
    <row r="100" spans="2:10" s="31" customFormat="1" ht="15" x14ac:dyDescent="0.4">
      <c r="B100" s="252" t="s">
        <v>455</v>
      </c>
      <c r="C100" s="246" t="s">
        <v>456</v>
      </c>
      <c r="D100" s="247" t="s">
        <v>457</v>
      </c>
      <c r="E100" s="240" t="s">
        <v>104</v>
      </c>
      <c r="F100" s="240" t="s">
        <v>435</v>
      </c>
      <c r="G100" s="240">
        <v>3147</v>
      </c>
      <c r="H100" s="240" t="s">
        <v>195</v>
      </c>
      <c r="I100" s="240" t="s">
        <v>104</v>
      </c>
      <c r="J100" s="240" t="s">
        <v>104</v>
      </c>
    </row>
    <row r="101" spans="2:10" s="31" customFormat="1" ht="15" x14ac:dyDescent="0.4">
      <c r="B101" s="252" t="s">
        <v>455</v>
      </c>
      <c r="C101" s="246" t="s">
        <v>456</v>
      </c>
      <c r="D101" s="247" t="s">
        <v>457</v>
      </c>
      <c r="E101" s="240" t="s">
        <v>104</v>
      </c>
      <c r="F101" s="240" t="s">
        <v>435</v>
      </c>
      <c r="G101" s="240">
        <v>1233</v>
      </c>
      <c r="H101" s="240" t="s">
        <v>195</v>
      </c>
      <c r="I101" s="240" t="s">
        <v>104</v>
      </c>
      <c r="J101" s="240" t="s">
        <v>104</v>
      </c>
    </row>
    <row r="102" spans="2:10" s="31" customFormat="1" ht="15" x14ac:dyDescent="0.4">
      <c r="B102" s="252" t="s">
        <v>458</v>
      </c>
      <c r="C102" s="246" t="s">
        <v>459</v>
      </c>
      <c r="D102" s="247" t="s">
        <v>460</v>
      </c>
      <c r="E102" s="240" t="s">
        <v>104</v>
      </c>
      <c r="F102" s="240" t="s">
        <v>435</v>
      </c>
      <c r="G102" s="240">
        <v>44.81</v>
      </c>
      <c r="H102" s="240" t="s">
        <v>104</v>
      </c>
      <c r="I102" s="240" t="s">
        <v>104</v>
      </c>
      <c r="J102" s="240" t="s">
        <v>104</v>
      </c>
    </row>
    <row r="103" spans="2:10" s="31" customFormat="1" ht="15" x14ac:dyDescent="0.4">
      <c r="B103" s="252" t="s">
        <v>461</v>
      </c>
      <c r="C103" s="246" t="s">
        <v>462</v>
      </c>
      <c r="D103" s="247" t="s">
        <v>463</v>
      </c>
      <c r="E103" s="240" t="s">
        <v>104</v>
      </c>
      <c r="F103" s="240" t="s">
        <v>104</v>
      </c>
      <c r="G103" s="240">
        <v>0</v>
      </c>
      <c r="H103" s="240" t="s">
        <v>104</v>
      </c>
      <c r="I103" s="240" t="s">
        <v>104</v>
      </c>
      <c r="J103" s="240" t="s">
        <v>104</v>
      </c>
    </row>
    <row r="104" spans="2:10" s="31" customFormat="1" ht="15" x14ac:dyDescent="0.4">
      <c r="B104" s="252" t="s">
        <v>464</v>
      </c>
      <c r="C104" s="246" t="s">
        <v>465</v>
      </c>
      <c r="D104" s="247" t="s">
        <v>466</v>
      </c>
      <c r="E104" s="240" t="s">
        <v>104</v>
      </c>
      <c r="F104" s="240" t="s">
        <v>104</v>
      </c>
      <c r="G104" s="240">
        <v>0</v>
      </c>
      <c r="H104" s="240" t="s">
        <v>104</v>
      </c>
      <c r="I104" s="240" t="s">
        <v>104</v>
      </c>
      <c r="J104" s="240" t="s">
        <v>104</v>
      </c>
    </row>
    <row r="105" spans="2:10" s="31" customFormat="1" ht="15" x14ac:dyDescent="0.4">
      <c r="B105" s="252" t="s">
        <v>467</v>
      </c>
      <c r="C105" s="246" t="s">
        <v>468</v>
      </c>
      <c r="D105" s="247" t="s">
        <v>469</v>
      </c>
      <c r="E105" s="240" t="s">
        <v>104</v>
      </c>
      <c r="F105" s="240" t="s">
        <v>104</v>
      </c>
      <c r="G105" s="240">
        <v>0</v>
      </c>
      <c r="H105" s="240" t="s">
        <v>104</v>
      </c>
      <c r="I105" s="240" t="s">
        <v>104</v>
      </c>
      <c r="J105" s="240" t="s">
        <v>104</v>
      </c>
    </row>
    <row r="106" spans="2:10" s="31" customFormat="1" ht="15" x14ac:dyDescent="0.4">
      <c r="B106" s="252">
        <v>0</v>
      </c>
      <c r="C106" s="214">
        <v>0</v>
      </c>
      <c r="D106" s="247" t="s">
        <v>470</v>
      </c>
      <c r="E106" s="240" t="s">
        <v>104</v>
      </c>
      <c r="F106" s="240" t="s">
        <v>104</v>
      </c>
      <c r="G106" s="240">
        <v>0</v>
      </c>
      <c r="H106" s="240" t="s">
        <v>104</v>
      </c>
      <c r="I106" s="240" t="s">
        <v>104</v>
      </c>
      <c r="J106" s="240" t="s">
        <v>104</v>
      </c>
    </row>
    <row r="107" spans="2:10" s="31" customFormat="1" ht="15" x14ac:dyDescent="0.4">
      <c r="B107" s="252" t="s">
        <v>471</v>
      </c>
      <c r="C107" s="246" t="s">
        <v>472</v>
      </c>
      <c r="D107" s="247" t="s">
        <v>473</v>
      </c>
      <c r="E107" s="240" t="s">
        <v>104</v>
      </c>
      <c r="F107" s="240" t="s">
        <v>435</v>
      </c>
      <c r="G107" s="240">
        <v>18.98</v>
      </c>
      <c r="H107" s="240" t="s">
        <v>2570</v>
      </c>
      <c r="I107" s="240" t="s">
        <v>104</v>
      </c>
      <c r="J107" s="240" t="s">
        <v>104</v>
      </c>
    </row>
    <row r="108" spans="2:10" s="31" customFormat="1" ht="15" x14ac:dyDescent="0.4">
      <c r="B108" s="252" t="s">
        <v>474</v>
      </c>
      <c r="C108" s="246" t="s">
        <v>475</v>
      </c>
      <c r="D108" s="247" t="s">
        <v>476</v>
      </c>
      <c r="E108" s="240" t="s">
        <v>104</v>
      </c>
      <c r="F108" s="240" t="s">
        <v>104</v>
      </c>
      <c r="G108" s="240">
        <v>0</v>
      </c>
      <c r="H108" s="240" t="s">
        <v>104</v>
      </c>
      <c r="I108" s="240" t="s">
        <v>104</v>
      </c>
      <c r="J108" s="240" t="s">
        <v>104</v>
      </c>
    </row>
    <row r="109" spans="2:10" s="31" customFormat="1" ht="15" x14ac:dyDescent="0.4">
      <c r="B109" s="252" t="s">
        <v>477</v>
      </c>
      <c r="C109" s="246" t="s">
        <v>478</v>
      </c>
      <c r="D109" s="247" t="s">
        <v>479</v>
      </c>
      <c r="E109" s="240" t="s">
        <v>104</v>
      </c>
      <c r="F109" s="240" t="s">
        <v>104</v>
      </c>
      <c r="G109" s="240">
        <v>0</v>
      </c>
      <c r="H109" s="240" t="s">
        <v>104</v>
      </c>
      <c r="I109" s="240" t="s">
        <v>104</v>
      </c>
      <c r="J109" s="240" t="s">
        <v>104</v>
      </c>
    </row>
    <row r="110" spans="2:10" s="31" customFormat="1" ht="15" x14ac:dyDescent="0.4">
      <c r="B110" s="252" t="s">
        <v>480</v>
      </c>
      <c r="C110" s="214">
        <v>0</v>
      </c>
      <c r="D110" s="247" t="s">
        <v>481</v>
      </c>
      <c r="E110" s="240" t="s">
        <v>104</v>
      </c>
      <c r="F110" s="240" t="s">
        <v>435</v>
      </c>
      <c r="G110" s="240">
        <v>0</v>
      </c>
      <c r="H110" s="240" t="s">
        <v>104</v>
      </c>
      <c r="I110" s="240" t="s">
        <v>104</v>
      </c>
      <c r="J110" s="240" t="s">
        <v>104</v>
      </c>
    </row>
    <row r="111" spans="2:10" s="31" customFormat="1" ht="15" x14ac:dyDescent="0.4">
      <c r="B111" s="252" t="s">
        <v>482</v>
      </c>
      <c r="C111" s="246" t="s">
        <v>483</v>
      </c>
      <c r="D111" s="247" t="s">
        <v>484</v>
      </c>
      <c r="E111" s="240" t="s">
        <v>104</v>
      </c>
      <c r="F111" s="240" t="s">
        <v>435</v>
      </c>
      <c r="G111" s="240">
        <v>7.4</v>
      </c>
      <c r="H111" s="240" t="s">
        <v>2570</v>
      </c>
      <c r="I111" s="240" t="s">
        <v>104</v>
      </c>
      <c r="J111" s="240" t="s">
        <v>104</v>
      </c>
    </row>
    <row r="112" spans="2:10" s="31" customFormat="1" ht="15" x14ac:dyDescent="0.4">
      <c r="B112" s="252" t="s">
        <v>485</v>
      </c>
      <c r="C112" s="246" t="s">
        <v>486</v>
      </c>
      <c r="D112" s="247" t="s">
        <v>487</v>
      </c>
      <c r="E112" s="240" t="s">
        <v>104</v>
      </c>
      <c r="F112" s="240" t="s">
        <v>104</v>
      </c>
      <c r="G112" s="240">
        <v>0</v>
      </c>
      <c r="H112" s="240" t="s">
        <v>104</v>
      </c>
      <c r="I112" s="240" t="s">
        <v>104</v>
      </c>
      <c r="J112" s="240" t="s">
        <v>104</v>
      </c>
    </row>
    <row r="113" spans="2:10" s="31" customFormat="1" ht="15" x14ac:dyDescent="0.4">
      <c r="B113" s="252" t="s">
        <v>488</v>
      </c>
      <c r="C113" s="246" t="s">
        <v>489</v>
      </c>
      <c r="D113" s="247" t="s">
        <v>490</v>
      </c>
      <c r="E113" s="240" t="s">
        <v>104</v>
      </c>
      <c r="F113" s="240" t="s">
        <v>435</v>
      </c>
      <c r="G113" s="240">
        <v>3330783</v>
      </c>
      <c r="H113" s="240" t="s">
        <v>2570</v>
      </c>
      <c r="I113" s="240" t="s">
        <v>104</v>
      </c>
      <c r="J113" s="240" t="s">
        <v>104</v>
      </c>
    </row>
    <row r="114" spans="2:10" s="31" customFormat="1" ht="15" x14ac:dyDescent="0.4">
      <c r="B114" s="252" t="s">
        <v>491</v>
      </c>
      <c r="C114" s="246" t="s">
        <v>492</v>
      </c>
      <c r="D114" s="247" t="s">
        <v>493</v>
      </c>
      <c r="E114" s="240" t="s">
        <v>104</v>
      </c>
      <c r="F114" s="240" t="s">
        <v>104</v>
      </c>
      <c r="G114" s="240">
        <v>0</v>
      </c>
      <c r="H114" s="240" t="s">
        <v>104</v>
      </c>
      <c r="I114" s="240" t="s">
        <v>104</v>
      </c>
      <c r="J114" s="240" t="s">
        <v>104</v>
      </c>
    </row>
    <row r="115" spans="2:10" s="31" customFormat="1" ht="15" x14ac:dyDescent="0.4">
      <c r="B115" s="252" t="s">
        <v>494</v>
      </c>
      <c r="C115" s="246" t="s">
        <v>495</v>
      </c>
      <c r="D115" s="247" t="s">
        <v>496</v>
      </c>
      <c r="E115" s="240" t="s">
        <v>104</v>
      </c>
      <c r="F115" s="240" t="s">
        <v>104</v>
      </c>
      <c r="G115" s="240">
        <v>0</v>
      </c>
      <c r="H115" s="240" t="s">
        <v>104</v>
      </c>
      <c r="I115" s="240" t="s">
        <v>104</v>
      </c>
      <c r="J115" s="240" t="s">
        <v>104</v>
      </c>
    </row>
    <row r="116" spans="2:10" s="31" customFormat="1" ht="15" x14ac:dyDescent="0.4">
      <c r="B116" s="252" t="s">
        <v>497</v>
      </c>
      <c r="C116" s="246" t="s">
        <v>498</v>
      </c>
      <c r="D116" s="247" t="s">
        <v>499</v>
      </c>
      <c r="E116" s="240" t="s">
        <v>104</v>
      </c>
      <c r="F116" s="240" t="s">
        <v>435</v>
      </c>
      <c r="G116" s="240">
        <v>3.85</v>
      </c>
      <c r="H116" s="240" t="s">
        <v>2570</v>
      </c>
      <c r="I116" s="240" t="s">
        <v>104</v>
      </c>
      <c r="J116" s="240" t="s">
        <v>104</v>
      </c>
    </row>
    <row r="117" spans="2:10" s="31" customFormat="1" ht="15" x14ac:dyDescent="0.4">
      <c r="B117" s="252" t="s">
        <v>500</v>
      </c>
      <c r="C117" s="246" t="s">
        <v>501</v>
      </c>
      <c r="D117" s="247" t="s">
        <v>502</v>
      </c>
      <c r="E117" s="240" t="s">
        <v>104</v>
      </c>
      <c r="F117" s="240" t="s">
        <v>104</v>
      </c>
      <c r="G117" s="240">
        <v>0</v>
      </c>
      <c r="H117" s="240" t="s">
        <v>104</v>
      </c>
      <c r="I117" s="240" t="s">
        <v>104</v>
      </c>
      <c r="J117" s="240" t="s">
        <v>104</v>
      </c>
    </row>
    <row r="118" spans="2:10" s="31" customFormat="1" ht="15" x14ac:dyDescent="0.4">
      <c r="B118" s="252" t="s">
        <v>503</v>
      </c>
      <c r="C118" s="246" t="s">
        <v>504</v>
      </c>
      <c r="D118" s="247" t="s">
        <v>505</v>
      </c>
      <c r="E118" s="240" t="s">
        <v>104</v>
      </c>
      <c r="F118" s="240" t="s">
        <v>435</v>
      </c>
      <c r="G118" s="240">
        <v>14.01</v>
      </c>
      <c r="H118" s="240" t="s">
        <v>2570</v>
      </c>
      <c r="I118" s="240" t="s">
        <v>104</v>
      </c>
      <c r="J118" s="240" t="s">
        <v>104</v>
      </c>
    </row>
    <row r="119" spans="2:10" s="31" customFormat="1" ht="15" x14ac:dyDescent="0.4">
      <c r="B119" s="252" t="s">
        <v>506</v>
      </c>
      <c r="C119" s="246" t="s">
        <v>507</v>
      </c>
      <c r="D119" s="247" t="s">
        <v>508</v>
      </c>
      <c r="E119" s="240" t="s">
        <v>104</v>
      </c>
      <c r="F119" s="240" t="s">
        <v>435</v>
      </c>
      <c r="G119" s="240">
        <v>1169</v>
      </c>
      <c r="H119" s="240" t="s">
        <v>195</v>
      </c>
      <c r="I119" s="240" t="s">
        <v>104</v>
      </c>
      <c r="J119" s="240" t="s">
        <v>104</v>
      </c>
    </row>
    <row r="120" spans="2:10" s="31" customFormat="1" ht="15" x14ac:dyDescent="0.4">
      <c r="B120" s="252" t="s">
        <v>509</v>
      </c>
      <c r="C120" s="246">
        <v>2014</v>
      </c>
      <c r="D120" s="247" t="s">
        <v>510</v>
      </c>
      <c r="E120" s="240" t="s">
        <v>104</v>
      </c>
      <c r="F120" s="240" t="s">
        <v>104</v>
      </c>
      <c r="G120" s="240">
        <v>0</v>
      </c>
      <c r="H120" s="240" t="s">
        <v>104</v>
      </c>
      <c r="I120" s="240" t="s">
        <v>104</v>
      </c>
      <c r="J120" s="240" t="s">
        <v>104</v>
      </c>
    </row>
    <row r="121" spans="2:10" s="31" customFormat="1" ht="15" x14ac:dyDescent="0.4">
      <c r="B121" s="252" t="s">
        <v>511</v>
      </c>
      <c r="C121" s="246" t="s">
        <v>512</v>
      </c>
      <c r="D121" s="247" t="s">
        <v>513</v>
      </c>
      <c r="E121" s="240" t="s">
        <v>104</v>
      </c>
      <c r="F121" s="240" t="s">
        <v>104</v>
      </c>
      <c r="G121" s="240">
        <v>0</v>
      </c>
      <c r="H121" s="240" t="s">
        <v>104</v>
      </c>
      <c r="I121" s="240" t="s">
        <v>104</v>
      </c>
      <c r="J121" s="240" t="s">
        <v>104</v>
      </c>
    </row>
    <row r="122" spans="2:10" s="31" customFormat="1" ht="15" x14ac:dyDescent="0.4">
      <c r="B122" s="252" t="s">
        <v>514</v>
      </c>
      <c r="C122" s="246" t="s">
        <v>515</v>
      </c>
      <c r="D122" s="247" t="s">
        <v>516</v>
      </c>
      <c r="E122" s="240" t="s">
        <v>104</v>
      </c>
      <c r="F122" s="240" t="s">
        <v>435</v>
      </c>
      <c r="G122" s="240">
        <v>19.899999999999999</v>
      </c>
      <c r="H122" s="240" t="s">
        <v>2570</v>
      </c>
      <c r="I122" s="240" t="s">
        <v>104</v>
      </c>
      <c r="J122" s="240" t="s">
        <v>104</v>
      </c>
    </row>
    <row r="123" spans="2:10" s="31" customFormat="1" ht="15" x14ac:dyDescent="0.4">
      <c r="B123" s="252" t="s">
        <v>517</v>
      </c>
      <c r="C123" s="246" t="s">
        <v>518</v>
      </c>
      <c r="D123" s="247" t="s">
        <v>519</v>
      </c>
      <c r="E123" s="240" t="s">
        <v>104</v>
      </c>
      <c r="F123" s="240" t="s">
        <v>435</v>
      </c>
      <c r="G123" s="240">
        <v>20.059999999999999</v>
      </c>
      <c r="H123" s="240" t="s">
        <v>2570</v>
      </c>
      <c r="I123" s="240" t="s">
        <v>104</v>
      </c>
      <c r="J123" s="240" t="s">
        <v>104</v>
      </c>
    </row>
    <row r="124" spans="2:10" s="31" customFormat="1" ht="15" x14ac:dyDescent="0.4">
      <c r="B124" s="252" t="s">
        <v>520</v>
      </c>
      <c r="C124" s="246" t="s">
        <v>521</v>
      </c>
      <c r="D124" s="247" t="s">
        <v>522</v>
      </c>
      <c r="E124" s="240" t="s">
        <v>104</v>
      </c>
      <c r="F124" s="240" t="s">
        <v>435</v>
      </c>
      <c r="G124" s="240">
        <v>1334.63</v>
      </c>
      <c r="H124" s="240" t="s">
        <v>2570</v>
      </c>
      <c r="I124" s="240" t="s">
        <v>104</v>
      </c>
      <c r="J124" s="240" t="s">
        <v>104</v>
      </c>
    </row>
    <row r="125" spans="2:10" s="31" customFormat="1" ht="15" x14ac:dyDescent="0.4">
      <c r="B125" s="252" t="s">
        <v>523</v>
      </c>
      <c r="C125" s="246" t="s">
        <v>524</v>
      </c>
      <c r="D125" s="247" t="s">
        <v>522</v>
      </c>
      <c r="E125" s="240" t="s">
        <v>104</v>
      </c>
      <c r="F125" s="240" t="s">
        <v>435</v>
      </c>
      <c r="G125" s="240">
        <v>660.15999999999894</v>
      </c>
      <c r="H125" s="240" t="s">
        <v>2570</v>
      </c>
      <c r="I125" s="240" t="s">
        <v>104</v>
      </c>
      <c r="J125" s="240" t="s">
        <v>104</v>
      </c>
    </row>
    <row r="126" spans="2:10" s="31" customFormat="1" ht="15" x14ac:dyDescent="0.4">
      <c r="B126" s="252" t="s">
        <v>525</v>
      </c>
      <c r="C126" s="246" t="s">
        <v>526</v>
      </c>
      <c r="D126" s="247" t="s">
        <v>527</v>
      </c>
      <c r="E126" s="240" t="s">
        <v>104</v>
      </c>
      <c r="F126" s="240" t="s">
        <v>104</v>
      </c>
      <c r="G126" s="240">
        <v>0</v>
      </c>
      <c r="H126" s="240" t="s">
        <v>104</v>
      </c>
      <c r="I126" s="240" t="s">
        <v>104</v>
      </c>
      <c r="J126" s="240" t="s">
        <v>104</v>
      </c>
    </row>
    <row r="127" spans="2:10" s="31" customFormat="1" ht="15" x14ac:dyDescent="0.4">
      <c r="B127" s="252" t="s">
        <v>528</v>
      </c>
      <c r="C127" s="246" t="s">
        <v>529</v>
      </c>
      <c r="D127" s="247" t="s">
        <v>530</v>
      </c>
      <c r="E127" s="240" t="s">
        <v>104</v>
      </c>
      <c r="F127" s="240" t="s">
        <v>435</v>
      </c>
      <c r="G127" s="240">
        <v>1100</v>
      </c>
      <c r="H127" s="240" t="s">
        <v>531</v>
      </c>
      <c r="I127" s="240" t="s">
        <v>104</v>
      </c>
      <c r="J127" s="240" t="s">
        <v>104</v>
      </c>
    </row>
    <row r="128" spans="2:10" s="31" customFormat="1" ht="15" x14ac:dyDescent="0.4">
      <c r="B128" s="252" t="s">
        <v>532</v>
      </c>
      <c r="C128" s="246" t="s">
        <v>533</v>
      </c>
      <c r="D128" s="247" t="s">
        <v>534</v>
      </c>
      <c r="E128" s="240" t="s">
        <v>104</v>
      </c>
      <c r="F128" s="240" t="s">
        <v>104</v>
      </c>
      <c r="G128" s="240">
        <v>0</v>
      </c>
      <c r="H128" s="240" t="s">
        <v>104</v>
      </c>
      <c r="I128" s="240" t="s">
        <v>104</v>
      </c>
      <c r="J128" s="240" t="s">
        <v>104</v>
      </c>
    </row>
    <row r="129" spans="2:10" s="31" customFormat="1" ht="15" x14ac:dyDescent="0.4">
      <c r="B129" s="252" t="s">
        <v>535</v>
      </c>
      <c r="C129" s="246" t="s">
        <v>536</v>
      </c>
      <c r="D129" s="247" t="s">
        <v>537</v>
      </c>
      <c r="E129" s="240" t="s">
        <v>104</v>
      </c>
      <c r="F129" s="240" t="s">
        <v>435</v>
      </c>
      <c r="G129" s="240">
        <v>1564000</v>
      </c>
      <c r="H129" s="240" t="s">
        <v>2570</v>
      </c>
      <c r="I129" s="240" t="s">
        <v>104</v>
      </c>
      <c r="J129" s="240" t="s">
        <v>104</v>
      </c>
    </row>
    <row r="130" spans="2:10" s="31" customFormat="1" ht="15" x14ac:dyDescent="0.4">
      <c r="B130" s="252" t="s">
        <v>538</v>
      </c>
      <c r="C130" s="246" t="s">
        <v>539</v>
      </c>
      <c r="D130" s="247" t="s">
        <v>537</v>
      </c>
      <c r="E130" s="240" t="s">
        <v>104</v>
      </c>
      <c r="F130" s="240" t="s">
        <v>435</v>
      </c>
      <c r="G130" s="240">
        <v>1652000</v>
      </c>
      <c r="H130" s="240" t="s">
        <v>2570</v>
      </c>
      <c r="I130" s="240" t="s">
        <v>104</v>
      </c>
      <c r="J130" s="240" t="s">
        <v>104</v>
      </c>
    </row>
    <row r="131" spans="2:10" s="31" customFormat="1" ht="15" x14ac:dyDescent="0.4">
      <c r="B131" s="252" t="s">
        <v>540</v>
      </c>
      <c r="C131" s="246" t="s">
        <v>541</v>
      </c>
      <c r="D131" s="247" t="s">
        <v>542</v>
      </c>
      <c r="E131" s="240" t="s">
        <v>104</v>
      </c>
      <c r="F131" s="240" t="s">
        <v>435</v>
      </c>
      <c r="G131" s="240">
        <v>1.52E-2</v>
      </c>
      <c r="H131" s="240" t="s">
        <v>2570</v>
      </c>
      <c r="I131" s="240" t="s">
        <v>104</v>
      </c>
      <c r="J131" s="240" t="s">
        <v>104</v>
      </c>
    </row>
    <row r="132" spans="2:10" s="31" customFormat="1" ht="15" x14ac:dyDescent="0.4">
      <c r="B132" s="252" t="s">
        <v>488</v>
      </c>
      <c r="C132" s="246" t="s">
        <v>543</v>
      </c>
      <c r="D132" s="247" t="s">
        <v>544</v>
      </c>
      <c r="E132" s="240" t="s">
        <v>104</v>
      </c>
      <c r="F132" s="240" t="s">
        <v>104</v>
      </c>
      <c r="G132" s="240">
        <v>0</v>
      </c>
      <c r="H132" s="240" t="s">
        <v>104</v>
      </c>
      <c r="I132" s="240" t="s">
        <v>104</v>
      </c>
      <c r="J132" s="240" t="s">
        <v>104</v>
      </c>
    </row>
    <row r="133" spans="2:10" s="31" customFormat="1" ht="15" x14ac:dyDescent="0.4">
      <c r="B133" s="252" t="s">
        <v>545</v>
      </c>
      <c r="C133" s="246" t="s">
        <v>546</v>
      </c>
      <c r="D133" s="247" t="s">
        <v>547</v>
      </c>
      <c r="E133" s="240" t="s">
        <v>104</v>
      </c>
      <c r="F133" s="240" t="s">
        <v>435</v>
      </c>
      <c r="G133" s="240">
        <v>23.8</v>
      </c>
      <c r="H133" s="240" t="s">
        <v>2570</v>
      </c>
      <c r="I133" s="240" t="s">
        <v>104</v>
      </c>
      <c r="J133" s="240" t="s">
        <v>104</v>
      </c>
    </row>
    <row r="134" spans="2:10" s="31" customFormat="1" ht="15" x14ac:dyDescent="0.4">
      <c r="B134" s="252" t="s">
        <v>548</v>
      </c>
      <c r="C134" s="246" t="s">
        <v>549</v>
      </c>
      <c r="D134" s="247" t="s">
        <v>550</v>
      </c>
      <c r="E134" s="240" t="s">
        <v>104</v>
      </c>
      <c r="F134" s="240" t="s">
        <v>104</v>
      </c>
      <c r="G134" s="240">
        <v>0</v>
      </c>
      <c r="H134" s="240" t="s">
        <v>104</v>
      </c>
      <c r="I134" s="240" t="s">
        <v>104</v>
      </c>
      <c r="J134" s="240" t="s">
        <v>104</v>
      </c>
    </row>
    <row r="135" spans="2:10" s="31" customFormat="1" ht="15" x14ac:dyDescent="0.4">
      <c r="B135" s="252" t="s">
        <v>551</v>
      </c>
      <c r="C135" s="246" t="s">
        <v>552</v>
      </c>
      <c r="D135" s="247" t="s">
        <v>553</v>
      </c>
      <c r="E135" s="240" t="s">
        <v>104</v>
      </c>
      <c r="F135" s="240" t="s">
        <v>104</v>
      </c>
      <c r="G135" s="240">
        <v>0</v>
      </c>
      <c r="H135" s="240" t="s">
        <v>104</v>
      </c>
      <c r="I135" s="240" t="s">
        <v>104</v>
      </c>
      <c r="J135" s="240" t="s">
        <v>104</v>
      </c>
    </row>
    <row r="136" spans="2:10" s="31" customFormat="1" ht="15" x14ac:dyDescent="0.4">
      <c r="B136" s="252" t="s">
        <v>554</v>
      </c>
      <c r="C136" s="246" t="s">
        <v>555</v>
      </c>
      <c r="D136" s="247" t="s">
        <v>556</v>
      </c>
      <c r="E136" s="240" t="s">
        <v>104</v>
      </c>
      <c r="F136" s="240" t="s">
        <v>104</v>
      </c>
      <c r="G136" s="240">
        <v>0</v>
      </c>
      <c r="H136" s="240" t="s">
        <v>104</v>
      </c>
      <c r="I136" s="240" t="s">
        <v>104</v>
      </c>
      <c r="J136" s="240" t="s">
        <v>104</v>
      </c>
    </row>
    <row r="137" spans="2:10" s="31" customFormat="1" ht="15" x14ac:dyDescent="0.4">
      <c r="B137" s="252" t="s">
        <v>557</v>
      </c>
      <c r="C137" s="246" t="s">
        <v>558</v>
      </c>
      <c r="D137" s="247" t="s">
        <v>559</v>
      </c>
      <c r="E137" s="240" t="s">
        <v>104</v>
      </c>
      <c r="F137" s="240" t="s">
        <v>435</v>
      </c>
      <c r="G137" s="240">
        <v>14300</v>
      </c>
      <c r="H137" s="240" t="s">
        <v>2570</v>
      </c>
      <c r="I137" s="240" t="s">
        <v>104</v>
      </c>
      <c r="J137" s="240" t="s">
        <v>104</v>
      </c>
    </row>
    <row r="138" spans="2:10" s="31" customFormat="1" ht="15" x14ac:dyDescent="0.4">
      <c r="B138" s="252" t="s">
        <v>557</v>
      </c>
      <c r="C138" s="246" t="s">
        <v>560</v>
      </c>
      <c r="D138" s="247" t="s">
        <v>559</v>
      </c>
      <c r="E138" s="240" t="s">
        <v>104</v>
      </c>
      <c r="F138" s="240" t="s">
        <v>104</v>
      </c>
      <c r="G138" s="240">
        <v>0</v>
      </c>
      <c r="H138" s="240" t="s">
        <v>104</v>
      </c>
      <c r="I138" s="240" t="s">
        <v>104</v>
      </c>
      <c r="J138" s="240" t="s">
        <v>104</v>
      </c>
    </row>
    <row r="139" spans="2:10" s="31" customFormat="1" ht="15" x14ac:dyDescent="0.4">
      <c r="B139" s="252" t="s">
        <v>561</v>
      </c>
      <c r="C139" s="246" t="s">
        <v>562</v>
      </c>
      <c r="D139" s="247" t="s">
        <v>563</v>
      </c>
      <c r="E139" s="240" t="s">
        <v>104</v>
      </c>
      <c r="F139" s="240" t="s">
        <v>104</v>
      </c>
      <c r="G139" s="240">
        <v>0</v>
      </c>
      <c r="H139" s="240" t="s">
        <v>104</v>
      </c>
      <c r="I139" s="240" t="s">
        <v>104</v>
      </c>
      <c r="J139" s="240" t="s">
        <v>104</v>
      </c>
    </row>
    <row r="140" spans="2:10" s="31" customFormat="1" ht="15" x14ac:dyDescent="0.4">
      <c r="B140" s="252" t="s">
        <v>564</v>
      </c>
      <c r="C140" s="246" t="s">
        <v>565</v>
      </c>
      <c r="D140" s="247" t="s">
        <v>566</v>
      </c>
      <c r="E140" s="240" t="s">
        <v>104</v>
      </c>
      <c r="F140" s="240" t="s">
        <v>435</v>
      </c>
      <c r="G140" s="240">
        <v>29.1</v>
      </c>
      <c r="H140" s="240" t="s">
        <v>2570</v>
      </c>
      <c r="I140" s="240" t="s">
        <v>104</v>
      </c>
      <c r="J140" s="240" t="s">
        <v>104</v>
      </c>
    </row>
    <row r="141" spans="2:10" s="31" customFormat="1" ht="15" x14ac:dyDescent="0.4">
      <c r="B141" s="252" t="s">
        <v>567</v>
      </c>
      <c r="C141" s="246" t="s">
        <v>492</v>
      </c>
      <c r="D141" s="247" t="s">
        <v>568</v>
      </c>
      <c r="E141" s="240" t="s">
        <v>104</v>
      </c>
      <c r="F141" s="240" t="s">
        <v>104</v>
      </c>
      <c r="G141" s="240">
        <v>0</v>
      </c>
      <c r="H141" s="240" t="s">
        <v>104</v>
      </c>
      <c r="I141" s="240" t="s">
        <v>104</v>
      </c>
      <c r="J141" s="240" t="s">
        <v>104</v>
      </c>
    </row>
    <row r="142" spans="2:10" s="31" customFormat="1" ht="15" x14ac:dyDescent="0.4">
      <c r="B142" s="252" t="s">
        <v>569</v>
      </c>
      <c r="C142" s="246" t="s">
        <v>570</v>
      </c>
      <c r="D142" s="247" t="s">
        <v>571</v>
      </c>
      <c r="E142" s="240" t="s">
        <v>104</v>
      </c>
      <c r="F142" s="240" t="s">
        <v>104</v>
      </c>
      <c r="G142" s="240">
        <v>0</v>
      </c>
      <c r="H142" s="240" t="s">
        <v>104</v>
      </c>
      <c r="I142" s="240" t="s">
        <v>104</v>
      </c>
      <c r="J142" s="240" t="s">
        <v>104</v>
      </c>
    </row>
    <row r="143" spans="2:10" s="31" customFormat="1" ht="15" x14ac:dyDescent="0.4">
      <c r="B143" s="252" t="s">
        <v>572</v>
      </c>
      <c r="C143" s="246" t="s">
        <v>573</v>
      </c>
      <c r="D143" s="247" t="s">
        <v>574</v>
      </c>
      <c r="E143" s="240" t="s">
        <v>104</v>
      </c>
      <c r="F143" s="240" t="s">
        <v>104</v>
      </c>
      <c r="G143" s="240">
        <v>0</v>
      </c>
      <c r="H143" s="240" t="s">
        <v>104</v>
      </c>
      <c r="I143" s="240" t="s">
        <v>104</v>
      </c>
      <c r="J143" s="240" t="s">
        <v>104</v>
      </c>
    </row>
    <row r="144" spans="2:10" s="31" customFormat="1" ht="15" x14ac:dyDescent="0.4">
      <c r="B144" s="252" t="s">
        <v>575</v>
      </c>
      <c r="C144" s="246" t="s">
        <v>576</v>
      </c>
      <c r="D144" s="247" t="s">
        <v>577</v>
      </c>
      <c r="E144" s="240" t="s">
        <v>104</v>
      </c>
      <c r="F144" s="240" t="s">
        <v>435</v>
      </c>
      <c r="G144" s="240">
        <v>20736</v>
      </c>
      <c r="H144" s="240" t="s">
        <v>2570</v>
      </c>
      <c r="I144" s="240" t="s">
        <v>104</v>
      </c>
      <c r="J144" s="240" t="s">
        <v>104</v>
      </c>
    </row>
    <row r="145" spans="2:10" s="31" customFormat="1" ht="15" x14ac:dyDescent="0.4">
      <c r="B145" s="252" t="s">
        <v>578</v>
      </c>
      <c r="C145" s="246" t="s">
        <v>579</v>
      </c>
      <c r="D145" s="247" t="s">
        <v>580</v>
      </c>
      <c r="E145" s="240" t="s">
        <v>104</v>
      </c>
      <c r="F145" s="240" t="s">
        <v>104</v>
      </c>
      <c r="G145" s="240">
        <v>0</v>
      </c>
      <c r="H145" s="240" t="s">
        <v>104</v>
      </c>
      <c r="I145" s="240" t="s">
        <v>104</v>
      </c>
      <c r="J145" s="240" t="s">
        <v>104</v>
      </c>
    </row>
    <row r="146" spans="2:10" s="31" customFormat="1" ht="15" x14ac:dyDescent="0.4">
      <c r="B146" s="252" t="s">
        <v>581</v>
      </c>
      <c r="C146" s="246" t="s">
        <v>582</v>
      </c>
      <c r="D146" s="247" t="s">
        <v>583</v>
      </c>
      <c r="E146" s="240" t="s">
        <v>104</v>
      </c>
      <c r="F146" s="240" t="s">
        <v>435</v>
      </c>
      <c r="G146" s="240">
        <v>3.36</v>
      </c>
      <c r="H146" s="240" t="s">
        <v>195</v>
      </c>
      <c r="I146" s="240" t="s">
        <v>104</v>
      </c>
      <c r="J146" s="240" t="s">
        <v>104</v>
      </c>
    </row>
    <row r="147" spans="2:10" s="31" customFormat="1" ht="15" x14ac:dyDescent="0.4">
      <c r="B147" s="252" t="s">
        <v>584</v>
      </c>
      <c r="C147" s="246" t="s">
        <v>585</v>
      </c>
      <c r="D147" s="247" t="s">
        <v>586</v>
      </c>
      <c r="E147" s="240" t="s">
        <v>104</v>
      </c>
      <c r="F147" s="240" t="s">
        <v>435</v>
      </c>
      <c r="G147" s="240">
        <v>1792950</v>
      </c>
      <c r="H147" s="240" t="s">
        <v>2570</v>
      </c>
      <c r="I147" s="240" t="s">
        <v>104</v>
      </c>
      <c r="J147" s="240" t="s">
        <v>104</v>
      </c>
    </row>
    <row r="148" spans="2:10" s="31" customFormat="1" ht="15" x14ac:dyDescent="0.4">
      <c r="B148" s="252" t="s">
        <v>587</v>
      </c>
      <c r="C148" s="246" t="s">
        <v>588</v>
      </c>
      <c r="D148" s="247" t="s">
        <v>589</v>
      </c>
      <c r="E148" s="240" t="s">
        <v>104</v>
      </c>
      <c r="F148" s="240" t="s">
        <v>104</v>
      </c>
      <c r="G148" s="240">
        <v>0</v>
      </c>
      <c r="H148" s="240" t="s">
        <v>104</v>
      </c>
      <c r="I148" s="240" t="s">
        <v>104</v>
      </c>
      <c r="J148" s="240" t="s">
        <v>104</v>
      </c>
    </row>
    <row r="149" spans="2:10" s="31" customFormat="1" ht="15" x14ac:dyDescent="0.4">
      <c r="B149" s="252" t="s">
        <v>590</v>
      </c>
      <c r="C149" s="246" t="s">
        <v>591</v>
      </c>
      <c r="D149" s="247" t="s">
        <v>592</v>
      </c>
      <c r="E149" s="240" t="s">
        <v>104</v>
      </c>
      <c r="F149" s="240" t="s">
        <v>104</v>
      </c>
      <c r="G149" s="240">
        <v>0</v>
      </c>
      <c r="H149" s="240" t="s">
        <v>104</v>
      </c>
      <c r="I149" s="240" t="s">
        <v>104</v>
      </c>
      <c r="J149" s="240" t="s">
        <v>104</v>
      </c>
    </row>
    <row r="150" spans="2:10" s="31" customFormat="1" ht="15" x14ac:dyDescent="0.4">
      <c r="B150" s="252" t="s">
        <v>593</v>
      </c>
      <c r="C150" s="246" t="s">
        <v>594</v>
      </c>
      <c r="D150" s="247" t="s">
        <v>357</v>
      </c>
      <c r="E150" s="240" t="s">
        <v>104</v>
      </c>
      <c r="F150" s="240" t="s">
        <v>104</v>
      </c>
      <c r="G150" s="240">
        <v>0</v>
      </c>
      <c r="H150" s="240" t="s">
        <v>104</v>
      </c>
      <c r="I150" s="240" t="s">
        <v>104</v>
      </c>
      <c r="J150" s="240" t="s">
        <v>104</v>
      </c>
    </row>
    <row r="151" spans="2:10" s="31" customFormat="1" ht="15" x14ac:dyDescent="0.4">
      <c r="B151" s="252" t="s">
        <v>595</v>
      </c>
      <c r="C151" s="246" t="s">
        <v>596</v>
      </c>
      <c r="D151" s="247" t="s">
        <v>597</v>
      </c>
      <c r="E151" s="240" t="s">
        <v>104</v>
      </c>
      <c r="F151" s="240" t="s">
        <v>104</v>
      </c>
      <c r="G151" s="240">
        <v>0</v>
      </c>
      <c r="H151" s="240" t="s">
        <v>104</v>
      </c>
      <c r="I151" s="240" t="s">
        <v>104</v>
      </c>
      <c r="J151" s="240" t="s">
        <v>104</v>
      </c>
    </row>
    <row r="152" spans="2:10" s="31" customFormat="1" ht="15" x14ac:dyDescent="0.4">
      <c r="B152" s="252" t="s">
        <v>598</v>
      </c>
      <c r="C152" s="214">
        <v>0</v>
      </c>
      <c r="D152" s="247" t="s">
        <v>599</v>
      </c>
      <c r="E152" s="240" t="s">
        <v>104</v>
      </c>
      <c r="F152" s="240" t="s">
        <v>104</v>
      </c>
      <c r="G152" s="240">
        <v>0</v>
      </c>
      <c r="H152" s="240" t="s">
        <v>104</v>
      </c>
      <c r="I152" s="240" t="s">
        <v>104</v>
      </c>
      <c r="J152" s="240" t="s">
        <v>104</v>
      </c>
    </row>
    <row r="153" spans="2:10" s="31" customFormat="1" ht="15" x14ac:dyDescent="0.4">
      <c r="B153" s="252" t="s">
        <v>600</v>
      </c>
      <c r="C153" s="246" t="s">
        <v>601</v>
      </c>
      <c r="D153" s="247" t="s">
        <v>359</v>
      </c>
      <c r="E153" s="240" t="s">
        <v>104</v>
      </c>
      <c r="F153" s="240" t="s">
        <v>104</v>
      </c>
      <c r="G153" s="240">
        <v>0</v>
      </c>
      <c r="H153" s="240" t="s">
        <v>104</v>
      </c>
      <c r="I153" s="240" t="s">
        <v>104</v>
      </c>
      <c r="J153" s="240" t="s">
        <v>104</v>
      </c>
    </row>
    <row r="154" spans="2:10" s="31" customFormat="1" ht="15" x14ac:dyDescent="0.4">
      <c r="B154" s="252" t="s">
        <v>602</v>
      </c>
      <c r="C154" s="214">
        <v>0</v>
      </c>
      <c r="D154" s="247" t="s">
        <v>359</v>
      </c>
      <c r="E154" s="240" t="s">
        <v>104</v>
      </c>
      <c r="F154" s="240" t="s">
        <v>104</v>
      </c>
      <c r="G154" s="240">
        <v>0</v>
      </c>
      <c r="H154" s="240" t="s">
        <v>104</v>
      </c>
      <c r="I154" s="240" t="s">
        <v>104</v>
      </c>
      <c r="J154" s="240" t="s">
        <v>104</v>
      </c>
    </row>
    <row r="155" spans="2:10" s="31" customFormat="1" ht="15" x14ac:dyDescent="0.4">
      <c r="B155" s="252" t="s">
        <v>603</v>
      </c>
      <c r="C155" s="246" t="s">
        <v>604</v>
      </c>
      <c r="D155" s="247" t="s">
        <v>605</v>
      </c>
      <c r="E155" s="240" t="s">
        <v>104</v>
      </c>
      <c r="F155" s="240" t="s">
        <v>104</v>
      </c>
      <c r="G155" s="240">
        <v>0</v>
      </c>
      <c r="H155" s="240" t="s">
        <v>104</v>
      </c>
      <c r="I155" s="240" t="s">
        <v>104</v>
      </c>
      <c r="J155" s="240" t="s">
        <v>104</v>
      </c>
    </row>
    <row r="156" spans="2:10" s="31" customFormat="1" ht="15" x14ac:dyDescent="0.4">
      <c r="B156" s="252" t="s">
        <v>606</v>
      </c>
      <c r="C156" s="246" t="s">
        <v>607</v>
      </c>
      <c r="D156" s="247" t="s">
        <v>608</v>
      </c>
      <c r="E156" s="240" t="s">
        <v>104</v>
      </c>
      <c r="F156" s="240" t="s">
        <v>104</v>
      </c>
      <c r="G156" s="240">
        <v>0</v>
      </c>
      <c r="H156" s="240" t="s">
        <v>104</v>
      </c>
      <c r="I156" s="240" t="s">
        <v>104</v>
      </c>
      <c r="J156" s="240" t="s">
        <v>104</v>
      </c>
    </row>
    <row r="157" spans="2:10" s="31" customFormat="1" ht="15" x14ac:dyDescent="0.4">
      <c r="B157" s="252" t="s">
        <v>609</v>
      </c>
      <c r="C157" s="246" t="s">
        <v>610</v>
      </c>
      <c r="D157" s="247" t="s">
        <v>608</v>
      </c>
      <c r="E157" s="240" t="s">
        <v>104</v>
      </c>
      <c r="F157" s="240" t="s">
        <v>104</v>
      </c>
      <c r="G157" s="240">
        <v>0</v>
      </c>
      <c r="H157" s="240" t="s">
        <v>104</v>
      </c>
      <c r="I157" s="240" t="s">
        <v>104</v>
      </c>
      <c r="J157" s="240" t="s">
        <v>104</v>
      </c>
    </row>
    <row r="158" spans="2:10" s="31" customFormat="1" ht="15" x14ac:dyDescent="0.4">
      <c r="B158" s="252" t="s">
        <v>611</v>
      </c>
      <c r="C158" s="246">
        <v>182</v>
      </c>
      <c r="D158" s="247" t="s">
        <v>612</v>
      </c>
      <c r="E158" s="240" t="s">
        <v>104</v>
      </c>
      <c r="F158" s="240" t="s">
        <v>104</v>
      </c>
      <c r="G158" s="240">
        <v>0</v>
      </c>
      <c r="H158" s="240" t="s">
        <v>104</v>
      </c>
      <c r="I158" s="240" t="s">
        <v>104</v>
      </c>
      <c r="J158" s="240" t="s">
        <v>104</v>
      </c>
    </row>
    <row r="159" spans="2:10" s="31" customFormat="1" ht="15" x14ac:dyDescent="0.4">
      <c r="B159" s="252" t="s">
        <v>613</v>
      </c>
      <c r="C159" s="214">
        <v>0</v>
      </c>
      <c r="D159" s="247" t="s">
        <v>614</v>
      </c>
      <c r="E159" s="240" t="s">
        <v>104</v>
      </c>
      <c r="F159" s="240" t="s">
        <v>104</v>
      </c>
      <c r="G159" s="240">
        <v>0</v>
      </c>
      <c r="H159" s="240" t="s">
        <v>104</v>
      </c>
      <c r="I159" s="240" t="s">
        <v>104</v>
      </c>
      <c r="J159" s="240" t="s">
        <v>104</v>
      </c>
    </row>
    <row r="160" spans="2:10" s="31" customFormat="1" ht="15" x14ac:dyDescent="0.4">
      <c r="B160" s="252" t="s">
        <v>615</v>
      </c>
      <c r="C160" s="246" t="s">
        <v>616</v>
      </c>
      <c r="D160" s="247" t="s">
        <v>617</v>
      </c>
      <c r="E160" s="240" t="s">
        <v>104</v>
      </c>
      <c r="F160" s="240" t="s">
        <v>104</v>
      </c>
      <c r="G160" s="240">
        <v>0</v>
      </c>
      <c r="H160" s="240" t="s">
        <v>104</v>
      </c>
      <c r="I160" s="240" t="s">
        <v>104</v>
      </c>
      <c r="J160" s="240" t="s">
        <v>104</v>
      </c>
    </row>
    <row r="161" spans="2:10" s="31" customFormat="1" ht="15" x14ac:dyDescent="0.4">
      <c r="B161" s="252" t="s">
        <v>618</v>
      </c>
      <c r="C161" s="246" t="s">
        <v>619</v>
      </c>
      <c r="D161" s="247" t="s">
        <v>620</v>
      </c>
      <c r="E161" s="240" t="s">
        <v>104</v>
      </c>
      <c r="F161" s="240" t="s">
        <v>104</v>
      </c>
      <c r="G161" s="240">
        <v>0</v>
      </c>
      <c r="H161" s="240" t="s">
        <v>104</v>
      </c>
      <c r="I161" s="240" t="s">
        <v>104</v>
      </c>
      <c r="J161" s="240" t="s">
        <v>104</v>
      </c>
    </row>
    <row r="162" spans="2:10" s="31" customFormat="1" ht="15" x14ac:dyDescent="0.4">
      <c r="B162" s="252" t="s">
        <v>621</v>
      </c>
      <c r="C162" s="246" t="s">
        <v>622</v>
      </c>
      <c r="D162" s="247" t="s">
        <v>623</v>
      </c>
      <c r="E162" s="240" t="s">
        <v>104</v>
      </c>
      <c r="F162" s="240" t="s">
        <v>435</v>
      </c>
      <c r="G162" s="240">
        <v>28000</v>
      </c>
      <c r="H162" s="240" t="s">
        <v>2570</v>
      </c>
      <c r="I162" s="240" t="s">
        <v>104</v>
      </c>
      <c r="J162" s="240" t="s">
        <v>104</v>
      </c>
    </row>
    <row r="163" spans="2:10" s="31" customFormat="1" ht="15" x14ac:dyDescent="0.4">
      <c r="B163" s="252" t="s">
        <v>624</v>
      </c>
      <c r="C163" s="246" t="s">
        <v>625</v>
      </c>
      <c r="D163" s="247" t="s">
        <v>626</v>
      </c>
      <c r="E163" s="240" t="s">
        <v>104</v>
      </c>
      <c r="F163" s="240" t="s">
        <v>435</v>
      </c>
      <c r="G163" s="240">
        <v>57.17</v>
      </c>
      <c r="H163" s="240" t="s">
        <v>2570</v>
      </c>
      <c r="I163" s="240" t="s">
        <v>104</v>
      </c>
      <c r="J163" s="240" t="s">
        <v>104</v>
      </c>
    </row>
    <row r="164" spans="2:10" s="31" customFormat="1" ht="15" x14ac:dyDescent="0.4">
      <c r="B164" s="252" t="s">
        <v>591</v>
      </c>
      <c r="C164" s="246" t="s">
        <v>591</v>
      </c>
      <c r="D164" s="247" t="s">
        <v>627</v>
      </c>
      <c r="E164" s="240" t="s">
        <v>104</v>
      </c>
      <c r="F164" s="240" t="s">
        <v>104</v>
      </c>
      <c r="G164" s="240" t="s">
        <v>591</v>
      </c>
      <c r="H164" s="240" t="s">
        <v>104</v>
      </c>
      <c r="I164" s="240" t="s">
        <v>104</v>
      </c>
      <c r="J164" s="240" t="s">
        <v>104</v>
      </c>
    </row>
    <row r="165" spans="2:10" s="31" customFormat="1" ht="15" x14ac:dyDescent="0.4">
      <c r="B165" s="252">
        <v>0</v>
      </c>
      <c r="C165" s="214">
        <v>0</v>
      </c>
      <c r="D165" s="247" t="s">
        <v>628</v>
      </c>
      <c r="E165" s="240" t="s">
        <v>104</v>
      </c>
      <c r="F165" s="240" t="s">
        <v>104</v>
      </c>
      <c r="G165" s="240">
        <v>0</v>
      </c>
      <c r="H165" s="240" t="s">
        <v>104</v>
      </c>
      <c r="I165" s="240" t="s">
        <v>104</v>
      </c>
      <c r="J165" s="240" t="s">
        <v>104</v>
      </c>
    </row>
    <row r="166" spans="2:10" s="31" customFormat="1" ht="15" x14ac:dyDescent="0.4">
      <c r="B166" s="252" t="s">
        <v>629</v>
      </c>
      <c r="C166" s="246" t="s">
        <v>630</v>
      </c>
      <c r="D166" s="247" t="s">
        <v>631</v>
      </c>
      <c r="E166" s="240" t="s">
        <v>104</v>
      </c>
      <c r="F166" s="240" t="s">
        <v>435</v>
      </c>
      <c r="G166" s="240">
        <v>1439042.96</v>
      </c>
      <c r="H166" s="240" t="s">
        <v>186</v>
      </c>
      <c r="I166" s="240" t="s">
        <v>104</v>
      </c>
      <c r="J166" s="240" t="s">
        <v>104</v>
      </c>
    </row>
    <row r="167" spans="2:10" s="31" customFormat="1" ht="15" x14ac:dyDescent="0.4">
      <c r="B167" s="252" t="s">
        <v>632</v>
      </c>
      <c r="C167" s="246" t="s">
        <v>633</v>
      </c>
      <c r="D167" s="247" t="s">
        <v>634</v>
      </c>
      <c r="E167" s="240" t="s">
        <v>104</v>
      </c>
      <c r="F167" s="240" t="s">
        <v>104</v>
      </c>
      <c r="G167" s="240">
        <v>0</v>
      </c>
      <c r="H167" s="240" t="s">
        <v>104</v>
      </c>
      <c r="I167" s="240" t="s">
        <v>104</v>
      </c>
      <c r="J167" s="240" t="s">
        <v>104</v>
      </c>
    </row>
    <row r="168" spans="2:10" s="31" customFormat="1" ht="15" x14ac:dyDescent="0.4">
      <c r="B168" s="252" t="s">
        <v>591</v>
      </c>
      <c r="C168" s="246" t="s">
        <v>591</v>
      </c>
      <c r="D168" s="247" t="s">
        <v>635</v>
      </c>
      <c r="E168" s="240" t="s">
        <v>104</v>
      </c>
      <c r="F168" s="240" t="s">
        <v>104</v>
      </c>
      <c r="G168" s="240" t="s">
        <v>591</v>
      </c>
      <c r="H168" s="240" t="s">
        <v>104</v>
      </c>
      <c r="I168" s="240" t="s">
        <v>104</v>
      </c>
      <c r="J168" s="240" t="s">
        <v>104</v>
      </c>
    </row>
    <row r="169" spans="2:10" s="31" customFormat="1" ht="15" x14ac:dyDescent="0.4">
      <c r="B169" s="252" t="s">
        <v>636</v>
      </c>
      <c r="C169" s="246" t="s">
        <v>637</v>
      </c>
      <c r="D169" s="247" t="s">
        <v>638</v>
      </c>
      <c r="E169" s="240" t="s">
        <v>104</v>
      </c>
      <c r="F169" s="240" t="s">
        <v>435</v>
      </c>
      <c r="G169" s="240">
        <v>7500</v>
      </c>
      <c r="H169" s="240" t="s">
        <v>531</v>
      </c>
      <c r="I169" s="240" t="s">
        <v>104</v>
      </c>
      <c r="J169" s="240" t="s">
        <v>104</v>
      </c>
    </row>
    <row r="170" spans="2:10" s="31" customFormat="1" ht="15" x14ac:dyDescent="0.4">
      <c r="B170" s="252" t="s">
        <v>639</v>
      </c>
      <c r="C170" s="246" t="s">
        <v>640</v>
      </c>
      <c r="D170" s="247" t="s">
        <v>641</v>
      </c>
      <c r="E170" s="240" t="s">
        <v>104</v>
      </c>
      <c r="F170" s="240" t="s">
        <v>435</v>
      </c>
      <c r="G170" s="240">
        <v>1700.85</v>
      </c>
      <c r="H170" s="240" t="s">
        <v>2570</v>
      </c>
      <c r="I170" s="240" t="s">
        <v>104</v>
      </c>
      <c r="J170" s="240" t="s">
        <v>104</v>
      </c>
    </row>
    <row r="171" spans="2:10" s="31" customFormat="1" ht="15" x14ac:dyDescent="0.4">
      <c r="B171" s="252" t="s">
        <v>488</v>
      </c>
      <c r="C171" s="246" t="s">
        <v>642</v>
      </c>
      <c r="D171" s="247" t="s">
        <v>643</v>
      </c>
      <c r="E171" s="240" t="s">
        <v>104</v>
      </c>
      <c r="F171" s="240" t="s">
        <v>104</v>
      </c>
      <c r="G171" s="240">
        <v>0</v>
      </c>
      <c r="H171" s="240" t="s">
        <v>104</v>
      </c>
      <c r="I171" s="240" t="s">
        <v>104</v>
      </c>
      <c r="J171" s="240" t="s">
        <v>104</v>
      </c>
    </row>
    <row r="172" spans="2:10" s="31" customFormat="1" ht="15" x14ac:dyDescent="0.4">
      <c r="B172" s="252" t="s">
        <v>644</v>
      </c>
      <c r="C172" s="246" t="s">
        <v>645</v>
      </c>
      <c r="D172" s="247" t="s">
        <v>646</v>
      </c>
      <c r="E172" s="240" t="s">
        <v>104</v>
      </c>
      <c r="F172" s="240" t="s">
        <v>104</v>
      </c>
      <c r="G172" s="240">
        <v>0</v>
      </c>
      <c r="H172" s="240" t="s">
        <v>104</v>
      </c>
      <c r="I172" s="240" t="s">
        <v>104</v>
      </c>
      <c r="J172" s="240" t="s">
        <v>104</v>
      </c>
    </row>
    <row r="173" spans="2:10" s="31" customFormat="1" ht="15" x14ac:dyDescent="0.4">
      <c r="B173" s="252" t="s">
        <v>373</v>
      </c>
      <c r="C173" s="246" t="s">
        <v>647</v>
      </c>
      <c r="D173" s="247" t="s">
        <v>648</v>
      </c>
      <c r="E173" s="240" t="s">
        <v>104</v>
      </c>
      <c r="F173" s="240" t="s">
        <v>435</v>
      </c>
      <c r="G173" s="240">
        <v>695567</v>
      </c>
      <c r="H173" s="240" t="s">
        <v>186</v>
      </c>
      <c r="I173" s="240" t="s">
        <v>104</v>
      </c>
      <c r="J173" s="240" t="s">
        <v>104</v>
      </c>
    </row>
    <row r="174" spans="2:10" s="31" customFormat="1" ht="15" x14ac:dyDescent="0.4">
      <c r="B174" s="252" t="s">
        <v>649</v>
      </c>
      <c r="C174" s="246" t="s">
        <v>650</v>
      </c>
      <c r="D174" s="247" t="s">
        <v>651</v>
      </c>
      <c r="E174" s="240" t="s">
        <v>104</v>
      </c>
      <c r="F174" s="240" t="s">
        <v>104</v>
      </c>
      <c r="G174" s="240">
        <v>0</v>
      </c>
      <c r="H174" s="240" t="s">
        <v>104</v>
      </c>
      <c r="I174" s="240" t="s">
        <v>104</v>
      </c>
      <c r="J174" s="240" t="s">
        <v>104</v>
      </c>
    </row>
    <row r="175" spans="2:10" s="31" customFormat="1" ht="15" x14ac:dyDescent="0.4">
      <c r="B175" s="252" t="s">
        <v>652</v>
      </c>
      <c r="C175" s="246" t="s">
        <v>653</v>
      </c>
      <c r="D175" s="247" t="s">
        <v>377</v>
      </c>
      <c r="E175" s="240" t="s">
        <v>104</v>
      </c>
      <c r="F175" s="240" t="s">
        <v>435</v>
      </c>
      <c r="G175" s="240">
        <v>141.30000000000001</v>
      </c>
      <c r="H175" s="240" t="s">
        <v>195</v>
      </c>
      <c r="I175" s="240" t="s">
        <v>104</v>
      </c>
      <c r="J175" s="240" t="s">
        <v>104</v>
      </c>
    </row>
    <row r="176" spans="2:10" s="31" customFormat="1" ht="15" x14ac:dyDescent="0.4">
      <c r="B176" s="252" t="s">
        <v>654</v>
      </c>
      <c r="C176" s="246" t="s">
        <v>655</v>
      </c>
      <c r="D176" s="247" t="s">
        <v>656</v>
      </c>
      <c r="E176" s="240" t="s">
        <v>104</v>
      </c>
      <c r="F176" s="240" t="s">
        <v>104</v>
      </c>
      <c r="G176" s="240">
        <v>0</v>
      </c>
      <c r="H176" s="240" t="s">
        <v>104</v>
      </c>
      <c r="I176" s="240" t="s">
        <v>104</v>
      </c>
      <c r="J176" s="240" t="s">
        <v>104</v>
      </c>
    </row>
    <row r="177" spans="2:10" s="31" customFormat="1" ht="15" x14ac:dyDescent="0.4">
      <c r="B177" s="252" t="s">
        <v>657</v>
      </c>
      <c r="C177" s="214">
        <v>0</v>
      </c>
      <c r="D177" s="247" t="s">
        <v>658</v>
      </c>
      <c r="E177" s="240" t="s">
        <v>104</v>
      </c>
      <c r="F177" s="240" t="s">
        <v>104</v>
      </c>
      <c r="G177" s="240">
        <v>0</v>
      </c>
      <c r="H177" s="240" t="s">
        <v>104</v>
      </c>
      <c r="I177" s="240" t="s">
        <v>104</v>
      </c>
      <c r="J177" s="240" t="s">
        <v>104</v>
      </c>
    </row>
    <row r="178" spans="2:10" s="31" customFormat="1" ht="15" x14ac:dyDescent="0.4">
      <c r="B178" s="252" t="s">
        <v>659</v>
      </c>
      <c r="C178" s="246" t="s">
        <v>660</v>
      </c>
      <c r="D178" s="247" t="s">
        <v>661</v>
      </c>
      <c r="E178" s="240" t="s">
        <v>104</v>
      </c>
      <c r="F178" s="240" t="s">
        <v>435</v>
      </c>
      <c r="G178" s="240">
        <v>11</v>
      </c>
      <c r="H178" s="240" t="s">
        <v>2570</v>
      </c>
      <c r="I178" s="240" t="s">
        <v>104</v>
      </c>
      <c r="J178" s="240" t="s">
        <v>104</v>
      </c>
    </row>
    <row r="179" spans="2:10" s="31" customFormat="1" ht="15" x14ac:dyDescent="0.4">
      <c r="B179" s="252" t="s">
        <v>662</v>
      </c>
      <c r="C179" s="246" t="s">
        <v>663</v>
      </c>
      <c r="D179" s="247" t="s">
        <v>664</v>
      </c>
      <c r="E179" s="240" t="s">
        <v>104</v>
      </c>
      <c r="F179" s="240" t="s">
        <v>435</v>
      </c>
      <c r="G179" s="240">
        <v>1485084.26</v>
      </c>
      <c r="H179" s="240" t="s">
        <v>2570</v>
      </c>
      <c r="I179" s="240" t="s">
        <v>104</v>
      </c>
      <c r="J179" s="240" t="s">
        <v>104</v>
      </c>
    </row>
    <row r="180" spans="2:10" s="31" customFormat="1" ht="15" x14ac:dyDescent="0.4">
      <c r="B180" s="252" t="s">
        <v>665</v>
      </c>
      <c r="C180" s="246" t="s">
        <v>666</v>
      </c>
      <c r="D180" s="247" t="s">
        <v>667</v>
      </c>
      <c r="E180" s="240" t="s">
        <v>104</v>
      </c>
      <c r="F180" s="240" t="s">
        <v>104</v>
      </c>
      <c r="G180" s="240">
        <v>0</v>
      </c>
      <c r="H180" s="240" t="s">
        <v>104</v>
      </c>
      <c r="I180" s="240" t="s">
        <v>104</v>
      </c>
      <c r="J180" s="240" t="s">
        <v>104</v>
      </c>
    </row>
    <row r="181" spans="2:10" s="31" customFormat="1" ht="15" x14ac:dyDescent="0.4">
      <c r="B181" s="252" t="s">
        <v>668</v>
      </c>
      <c r="C181" s="246" t="s">
        <v>669</v>
      </c>
      <c r="D181" s="247" t="s">
        <v>670</v>
      </c>
      <c r="E181" s="240" t="s">
        <v>104</v>
      </c>
      <c r="F181" s="240" t="s">
        <v>435</v>
      </c>
      <c r="G181" s="240">
        <v>231</v>
      </c>
      <c r="H181" s="240" t="s">
        <v>186</v>
      </c>
      <c r="I181" s="240" t="s">
        <v>104</v>
      </c>
      <c r="J181" s="240" t="s">
        <v>104</v>
      </c>
    </row>
    <row r="182" spans="2:10" s="31" customFormat="1" ht="15" x14ac:dyDescent="0.4">
      <c r="B182" s="252">
        <v>0</v>
      </c>
      <c r="C182" s="214">
        <v>0</v>
      </c>
      <c r="D182" s="247" t="s">
        <v>671</v>
      </c>
      <c r="E182" s="240" t="s">
        <v>104</v>
      </c>
      <c r="F182" s="240" t="s">
        <v>104</v>
      </c>
      <c r="G182" s="240">
        <v>0</v>
      </c>
      <c r="H182" s="240" t="s">
        <v>104</v>
      </c>
      <c r="I182" s="240" t="s">
        <v>104</v>
      </c>
      <c r="J182" s="240" t="s">
        <v>104</v>
      </c>
    </row>
    <row r="183" spans="2:10" s="31" customFormat="1" ht="15" x14ac:dyDescent="0.4">
      <c r="B183" s="252" t="s">
        <v>672</v>
      </c>
      <c r="C183" s="246" t="s">
        <v>673</v>
      </c>
      <c r="D183" s="247" t="s">
        <v>674</v>
      </c>
      <c r="E183" s="240" t="s">
        <v>104</v>
      </c>
      <c r="F183" s="240" t="s">
        <v>435</v>
      </c>
      <c r="G183" s="240">
        <v>987.02</v>
      </c>
      <c r="H183" s="240" t="s">
        <v>2570</v>
      </c>
      <c r="I183" s="240" t="s">
        <v>104</v>
      </c>
      <c r="J183" s="240" t="s">
        <v>104</v>
      </c>
    </row>
    <row r="184" spans="2:10" s="31" customFormat="1" ht="15" x14ac:dyDescent="0.4">
      <c r="B184" s="252" t="s">
        <v>672</v>
      </c>
      <c r="C184" s="246" t="s">
        <v>673</v>
      </c>
      <c r="D184" s="247" t="s">
        <v>674</v>
      </c>
      <c r="E184" s="240" t="s">
        <v>104</v>
      </c>
      <c r="F184" s="240" t="s">
        <v>435</v>
      </c>
      <c r="G184" s="240">
        <v>426.44</v>
      </c>
      <c r="H184" s="240" t="s">
        <v>2570</v>
      </c>
      <c r="I184" s="240" t="s">
        <v>104</v>
      </c>
      <c r="J184" s="240" t="s">
        <v>104</v>
      </c>
    </row>
    <row r="185" spans="2:10" s="31" customFormat="1" ht="15" x14ac:dyDescent="0.4">
      <c r="B185" s="252" t="s">
        <v>675</v>
      </c>
      <c r="C185" s="246" t="s">
        <v>676</v>
      </c>
      <c r="D185" s="247" t="s">
        <v>677</v>
      </c>
      <c r="E185" s="240" t="s">
        <v>104</v>
      </c>
      <c r="F185" s="240" t="s">
        <v>435</v>
      </c>
      <c r="G185" s="240">
        <v>57247.18</v>
      </c>
      <c r="H185" s="240" t="s">
        <v>2570</v>
      </c>
      <c r="I185" s="240" t="s">
        <v>104</v>
      </c>
      <c r="J185" s="240" t="s">
        <v>104</v>
      </c>
    </row>
    <row r="186" spans="2:10" s="31" customFormat="1" ht="15" x14ac:dyDescent="0.4">
      <c r="B186" s="252" t="s">
        <v>678</v>
      </c>
      <c r="C186" s="246" t="s">
        <v>679</v>
      </c>
      <c r="D186" s="247" t="s">
        <v>680</v>
      </c>
      <c r="E186" s="240" t="s">
        <v>104</v>
      </c>
      <c r="F186" s="240" t="s">
        <v>104</v>
      </c>
      <c r="G186" s="240">
        <v>0</v>
      </c>
      <c r="H186" s="240" t="s">
        <v>104</v>
      </c>
      <c r="I186" s="240" t="s">
        <v>104</v>
      </c>
      <c r="J186" s="240" t="s">
        <v>104</v>
      </c>
    </row>
    <row r="187" spans="2:10" s="31" customFormat="1" ht="15" x14ac:dyDescent="0.4">
      <c r="B187" s="252" t="s">
        <v>681</v>
      </c>
      <c r="C187" s="246" t="s">
        <v>682</v>
      </c>
      <c r="D187" s="247" t="s">
        <v>683</v>
      </c>
      <c r="E187" s="240" t="s">
        <v>104</v>
      </c>
      <c r="F187" s="240" t="s">
        <v>435</v>
      </c>
      <c r="G187" s="240">
        <v>71559</v>
      </c>
      <c r="H187" s="240" t="s">
        <v>2570</v>
      </c>
      <c r="I187" s="240" t="s">
        <v>104</v>
      </c>
      <c r="J187" s="240" t="s">
        <v>104</v>
      </c>
    </row>
    <row r="188" spans="2:10" s="31" customFormat="1" ht="15" x14ac:dyDescent="0.4">
      <c r="B188" s="252" t="s">
        <v>684</v>
      </c>
      <c r="C188" s="246" t="s">
        <v>685</v>
      </c>
      <c r="D188" s="247" t="s">
        <v>686</v>
      </c>
      <c r="E188" s="240" t="s">
        <v>104</v>
      </c>
      <c r="F188" s="240" t="s">
        <v>435</v>
      </c>
      <c r="G188" s="240">
        <v>4980</v>
      </c>
      <c r="H188" s="240" t="s">
        <v>2570</v>
      </c>
      <c r="I188" s="240" t="s">
        <v>104</v>
      </c>
      <c r="J188" s="240" t="s">
        <v>104</v>
      </c>
    </row>
    <row r="189" spans="2:10" s="31" customFormat="1" ht="15" x14ac:dyDescent="0.4">
      <c r="B189" s="252" t="s">
        <v>687</v>
      </c>
      <c r="C189" s="246" t="s">
        <v>688</v>
      </c>
      <c r="D189" s="247" t="s">
        <v>689</v>
      </c>
      <c r="E189" s="240" t="s">
        <v>104</v>
      </c>
      <c r="F189" s="240" t="s">
        <v>435</v>
      </c>
      <c r="G189" s="240">
        <v>500</v>
      </c>
      <c r="H189" s="240" t="s">
        <v>2570</v>
      </c>
      <c r="I189" s="240" t="s">
        <v>104</v>
      </c>
      <c r="J189" s="240" t="s">
        <v>104</v>
      </c>
    </row>
    <row r="190" spans="2:10" s="31" customFormat="1" ht="15" x14ac:dyDescent="0.4">
      <c r="B190" s="252" t="s">
        <v>690</v>
      </c>
      <c r="C190" s="246" t="s">
        <v>691</v>
      </c>
      <c r="D190" s="247" t="s">
        <v>692</v>
      </c>
      <c r="E190" s="240" t="s">
        <v>104</v>
      </c>
      <c r="F190" s="240" t="s">
        <v>435</v>
      </c>
      <c r="G190" s="240">
        <v>94.8</v>
      </c>
      <c r="H190" s="240" t="s">
        <v>2570</v>
      </c>
      <c r="I190" s="240" t="s">
        <v>104</v>
      </c>
      <c r="J190" s="240" t="s">
        <v>104</v>
      </c>
    </row>
    <row r="191" spans="2:10" s="31" customFormat="1" ht="15" x14ac:dyDescent="0.4">
      <c r="B191" s="252" t="s">
        <v>693</v>
      </c>
      <c r="C191" s="246" t="s">
        <v>694</v>
      </c>
      <c r="D191" s="247" t="s">
        <v>695</v>
      </c>
      <c r="E191" s="240" t="s">
        <v>104</v>
      </c>
      <c r="F191" s="240" t="s">
        <v>435</v>
      </c>
      <c r="G191" s="240">
        <v>11.3</v>
      </c>
      <c r="H191" s="240" t="s">
        <v>2570</v>
      </c>
      <c r="I191" s="240" t="s">
        <v>104</v>
      </c>
      <c r="J191" s="240" t="s">
        <v>104</v>
      </c>
    </row>
    <row r="192" spans="2:10" s="31" customFormat="1" ht="15" x14ac:dyDescent="0.4">
      <c r="B192" s="252" t="s">
        <v>696</v>
      </c>
      <c r="C192" s="246" t="s">
        <v>697</v>
      </c>
      <c r="D192" s="247" t="s">
        <v>698</v>
      </c>
      <c r="E192" s="240" t="s">
        <v>104</v>
      </c>
      <c r="F192" s="240" t="s">
        <v>435</v>
      </c>
      <c r="G192" s="240">
        <v>55.41</v>
      </c>
      <c r="H192" s="240" t="s">
        <v>2570</v>
      </c>
      <c r="I192" s="240" t="s">
        <v>104</v>
      </c>
      <c r="J192" s="240" t="s">
        <v>104</v>
      </c>
    </row>
    <row r="193" spans="2:10" s="31" customFormat="1" ht="15" x14ac:dyDescent="0.4">
      <c r="B193" s="252">
        <v>0</v>
      </c>
      <c r="C193" s="214">
        <v>0</v>
      </c>
      <c r="D193" s="247" t="s">
        <v>699</v>
      </c>
      <c r="E193" s="240" t="s">
        <v>104</v>
      </c>
      <c r="F193" s="240" t="s">
        <v>104</v>
      </c>
      <c r="G193" s="240">
        <v>0</v>
      </c>
      <c r="H193" s="240" t="s">
        <v>104</v>
      </c>
      <c r="I193" s="240" t="s">
        <v>104</v>
      </c>
      <c r="J193" s="240" t="s">
        <v>104</v>
      </c>
    </row>
    <row r="194" spans="2:10" s="31" customFormat="1" ht="15" x14ac:dyDescent="0.4">
      <c r="B194" s="252" t="s">
        <v>700</v>
      </c>
      <c r="C194" s="246" t="s">
        <v>701</v>
      </c>
      <c r="D194" s="247" t="s">
        <v>702</v>
      </c>
      <c r="E194" s="240" t="s">
        <v>104</v>
      </c>
      <c r="F194" s="240" t="s">
        <v>104</v>
      </c>
      <c r="G194" s="240">
        <v>0</v>
      </c>
      <c r="H194" s="240" t="s">
        <v>104</v>
      </c>
      <c r="I194" s="240" t="s">
        <v>104</v>
      </c>
      <c r="J194" s="240" t="s">
        <v>104</v>
      </c>
    </row>
    <row r="195" spans="2:10" s="31" customFormat="1" ht="15" x14ac:dyDescent="0.4">
      <c r="B195" s="252" t="s">
        <v>703</v>
      </c>
      <c r="C195" s="246" t="s">
        <v>704</v>
      </c>
      <c r="D195" s="247" t="s">
        <v>705</v>
      </c>
      <c r="E195" s="240" t="s">
        <v>104</v>
      </c>
      <c r="F195" s="240" t="s">
        <v>104</v>
      </c>
      <c r="G195" s="240">
        <v>0</v>
      </c>
      <c r="H195" s="240" t="s">
        <v>104</v>
      </c>
      <c r="I195" s="240" t="s">
        <v>104</v>
      </c>
      <c r="J195" s="240" t="s">
        <v>104</v>
      </c>
    </row>
    <row r="196" spans="2:10" s="31" customFormat="1" ht="15" x14ac:dyDescent="0.4">
      <c r="B196" s="252" t="s">
        <v>706</v>
      </c>
      <c r="C196" s="246" t="s">
        <v>707</v>
      </c>
      <c r="D196" s="247" t="s">
        <v>708</v>
      </c>
      <c r="E196" s="240" t="s">
        <v>104</v>
      </c>
      <c r="F196" s="240" t="s">
        <v>104</v>
      </c>
      <c r="G196" s="240">
        <v>0</v>
      </c>
      <c r="H196" s="240" t="s">
        <v>104</v>
      </c>
      <c r="I196" s="240" t="s">
        <v>104</v>
      </c>
      <c r="J196" s="240" t="s">
        <v>104</v>
      </c>
    </row>
    <row r="197" spans="2:10" s="31" customFormat="1" ht="15" x14ac:dyDescent="0.4">
      <c r="B197" s="252" t="s">
        <v>709</v>
      </c>
      <c r="C197" s="246" t="s">
        <v>710</v>
      </c>
      <c r="D197" s="247" t="s">
        <v>711</v>
      </c>
      <c r="E197" s="240" t="s">
        <v>104</v>
      </c>
      <c r="F197" s="240" t="s">
        <v>435</v>
      </c>
      <c r="G197" s="240">
        <v>289427</v>
      </c>
      <c r="H197" s="240" t="s">
        <v>2570</v>
      </c>
      <c r="I197" s="240" t="s">
        <v>104</v>
      </c>
      <c r="J197" s="240" t="s">
        <v>104</v>
      </c>
    </row>
    <row r="198" spans="2:10" s="31" customFormat="1" ht="15" x14ac:dyDescent="0.4">
      <c r="B198" s="252" t="s">
        <v>712</v>
      </c>
      <c r="C198" s="246" t="s">
        <v>713</v>
      </c>
      <c r="D198" s="247" t="s">
        <v>714</v>
      </c>
      <c r="E198" s="240" t="s">
        <v>104</v>
      </c>
      <c r="F198" s="240" t="s">
        <v>104</v>
      </c>
      <c r="G198" s="240">
        <v>0</v>
      </c>
      <c r="H198" s="240" t="s">
        <v>104</v>
      </c>
      <c r="I198" s="240" t="s">
        <v>104</v>
      </c>
      <c r="J198" s="240" t="s">
        <v>104</v>
      </c>
    </row>
    <row r="199" spans="2:10" s="31" customFormat="1" ht="15" x14ac:dyDescent="0.4">
      <c r="B199" s="252" t="s">
        <v>715</v>
      </c>
      <c r="C199" s="246" t="s">
        <v>716</v>
      </c>
      <c r="D199" s="247" t="s">
        <v>717</v>
      </c>
      <c r="E199" s="240" t="s">
        <v>104</v>
      </c>
      <c r="F199" s="240" t="s">
        <v>104</v>
      </c>
      <c r="G199" s="240">
        <v>0</v>
      </c>
      <c r="H199" s="240" t="s">
        <v>104</v>
      </c>
      <c r="I199" s="240" t="s">
        <v>104</v>
      </c>
      <c r="J199" s="240" t="s">
        <v>104</v>
      </c>
    </row>
    <row r="200" spans="2:10" s="31" customFormat="1" ht="15" x14ac:dyDescent="0.4">
      <c r="B200" s="252" t="s">
        <v>718</v>
      </c>
      <c r="C200" s="246" t="s">
        <v>719</v>
      </c>
      <c r="D200" s="247" t="s">
        <v>720</v>
      </c>
      <c r="E200" s="240" t="s">
        <v>104</v>
      </c>
      <c r="F200" s="240" t="s">
        <v>104</v>
      </c>
      <c r="G200" s="240">
        <v>0</v>
      </c>
      <c r="H200" s="240" t="s">
        <v>104</v>
      </c>
      <c r="I200" s="240" t="s">
        <v>104</v>
      </c>
      <c r="J200" s="240" t="s">
        <v>104</v>
      </c>
    </row>
    <row r="201" spans="2:10" s="31" customFormat="1" ht="15" x14ac:dyDescent="0.4">
      <c r="B201" s="252" t="s">
        <v>721</v>
      </c>
      <c r="C201" s="246" t="s">
        <v>722</v>
      </c>
      <c r="D201" s="247" t="s">
        <v>723</v>
      </c>
      <c r="E201" s="240" t="s">
        <v>104</v>
      </c>
      <c r="F201" s="240" t="s">
        <v>104</v>
      </c>
      <c r="G201" s="240">
        <v>0</v>
      </c>
      <c r="H201" s="240" t="s">
        <v>104</v>
      </c>
      <c r="I201" s="240" t="s">
        <v>104</v>
      </c>
      <c r="J201" s="240" t="s">
        <v>104</v>
      </c>
    </row>
    <row r="202" spans="2:10" s="31" customFormat="1" ht="15" x14ac:dyDescent="0.4">
      <c r="B202" s="252" t="s">
        <v>721</v>
      </c>
      <c r="C202" s="246" t="s">
        <v>722</v>
      </c>
      <c r="D202" s="247" t="s">
        <v>724</v>
      </c>
      <c r="E202" s="240" t="s">
        <v>104</v>
      </c>
      <c r="F202" s="240" t="s">
        <v>104</v>
      </c>
      <c r="G202" s="240">
        <v>0</v>
      </c>
      <c r="H202" s="240" t="s">
        <v>104</v>
      </c>
      <c r="I202" s="240" t="s">
        <v>104</v>
      </c>
      <c r="J202" s="240" t="s">
        <v>104</v>
      </c>
    </row>
    <row r="203" spans="2:10" s="31" customFormat="1" ht="15" x14ac:dyDescent="0.4">
      <c r="B203" s="252" t="s">
        <v>725</v>
      </c>
      <c r="C203" s="246" t="s">
        <v>726</v>
      </c>
      <c r="D203" s="247" t="s">
        <v>727</v>
      </c>
      <c r="E203" s="240" t="s">
        <v>104</v>
      </c>
      <c r="F203" s="240" t="s">
        <v>435</v>
      </c>
      <c r="G203" s="240">
        <v>163533.89000000001</v>
      </c>
      <c r="H203" s="240" t="s">
        <v>2570</v>
      </c>
      <c r="I203" s="240" t="s">
        <v>104</v>
      </c>
      <c r="J203" s="240" t="s">
        <v>104</v>
      </c>
    </row>
    <row r="204" spans="2:10" ht="15" x14ac:dyDescent="0.4">
      <c r="B204" s="252" t="s">
        <v>728</v>
      </c>
      <c r="C204" s="246">
        <v>221</v>
      </c>
      <c r="D204" s="247" t="s">
        <v>729</v>
      </c>
      <c r="E204" s="240" t="s">
        <v>104</v>
      </c>
      <c r="F204" s="240" t="s">
        <v>104</v>
      </c>
      <c r="G204" s="240">
        <v>0</v>
      </c>
      <c r="H204" s="240" t="s">
        <v>104</v>
      </c>
      <c r="I204" s="240" t="s">
        <v>104</v>
      </c>
      <c r="J204" s="240" t="s">
        <v>104</v>
      </c>
    </row>
    <row r="205" spans="2:10" ht="15" x14ac:dyDescent="0.4">
      <c r="B205" s="252" t="s">
        <v>730</v>
      </c>
      <c r="C205" s="246" t="s">
        <v>731</v>
      </c>
      <c r="D205" s="247" t="s">
        <v>732</v>
      </c>
      <c r="E205" s="240" t="s">
        <v>104</v>
      </c>
      <c r="F205" s="240" t="s">
        <v>435</v>
      </c>
      <c r="G205" s="240">
        <v>12.68</v>
      </c>
      <c r="H205" s="240" t="s">
        <v>195</v>
      </c>
      <c r="I205" s="240" t="s">
        <v>104</v>
      </c>
      <c r="J205" s="240" t="s">
        <v>104</v>
      </c>
    </row>
    <row r="206" spans="2:10" ht="15" x14ac:dyDescent="0.4">
      <c r="B206" s="252" t="s">
        <v>733</v>
      </c>
      <c r="C206" s="246" t="s">
        <v>734</v>
      </c>
      <c r="D206" s="247" t="s">
        <v>735</v>
      </c>
      <c r="E206" s="240" t="s">
        <v>104</v>
      </c>
      <c r="F206" s="240" t="s">
        <v>104</v>
      </c>
      <c r="G206" s="240">
        <v>0</v>
      </c>
      <c r="H206" s="240" t="s">
        <v>104</v>
      </c>
      <c r="I206" s="240" t="s">
        <v>104</v>
      </c>
      <c r="J206" s="240" t="s">
        <v>104</v>
      </c>
    </row>
    <row r="207" spans="2:10" s="31" customFormat="1" ht="15" x14ac:dyDescent="0.4">
      <c r="B207" s="252" t="s">
        <v>733</v>
      </c>
      <c r="C207" s="246" t="s">
        <v>736</v>
      </c>
      <c r="D207" s="247" t="s">
        <v>735</v>
      </c>
      <c r="E207" s="240" t="s">
        <v>104</v>
      </c>
      <c r="F207" s="240" t="s">
        <v>435</v>
      </c>
      <c r="G207" s="240">
        <v>661863</v>
      </c>
      <c r="H207" s="240" t="s">
        <v>2570</v>
      </c>
      <c r="I207" s="240" t="s">
        <v>104</v>
      </c>
      <c r="J207" s="240" t="s">
        <v>104</v>
      </c>
    </row>
    <row r="208" spans="2:10" ht="15" x14ac:dyDescent="0.4">
      <c r="B208" s="252" t="s">
        <v>737</v>
      </c>
      <c r="C208" s="246" t="s">
        <v>738</v>
      </c>
      <c r="D208" s="247" t="s">
        <v>739</v>
      </c>
      <c r="E208" s="240" t="s">
        <v>104</v>
      </c>
      <c r="F208" s="240" t="s">
        <v>435</v>
      </c>
      <c r="G208" s="240">
        <v>25499.5</v>
      </c>
      <c r="H208" s="240" t="s">
        <v>2570</v>
      </c>
      <c r="I208" s="240" t="s">
        <v>104</v>
      </c>
      <c r="J208" s="240" t="s">
        <v>104</v>
      </c>
    </row>
    <row r="209" spans="2:10" s="31" customFormat="1" ht="15" x14ac:dyDescent="0.4">
      <c r="B209" s="252" t="s">
        <v>740</v>
      </c>
      <c r="C209" s="246" t="s">
        <v>741</v>
      </c>
      <c r="D209" s="247" t="s">
        <v>742</v>
      </c>
      <c r="E209" s="240" t="s">
        <v>104</v>
      </c>
      <c r="F209" s="240" t="s">
        <v>435</v>
      </c>
      <c r="G209" s="240">
        <v>16000</v>
      </c>
      <c r="H209" s="240" t="s">
        <v>2570</v>
      </c>
      <c r="I209" s="240" t="s">
        <v>104</v>
      </c>
      <c r="J209" s="240" t="s">
        <v>104</v>
      </c>
    </row>
    <row r="210" spans="2:10" ht="15" x14ac:dyDescent="0.4">
      <c r="B210" s="252" t="s">
        <v>740</v>
      </c>
      <c r="C210" s="246" t="s">
        <v>743</v>
      </c>
      <c r="D210" s="247" t="s">
        <v>744</v>
      </c>
      <c r="E210" s="240" t="s">
        <v>104</v>
      </c>
      <c r="F210" s="240" t="s">
        <v>104</v>
      </c>
      <c r="G210" s="240">
        <v>0</v>
      </c>
      <c r="H210" s="240" t="s">
        <v>104</v>
      </c>
      <c r="I210" s="240" t="s">
        <v>104</v>
      </c>
      <c r="J210" s="240" t="s">
        <v>104</v>
      </c>
    </row>
    <row r="211" spans="2:10" s="31" customFormat="1" ht="15" x14ac:dyDescent="0.4">
      <c r="B211" s="252" t="s">
        <v>740</v>
      </c>
      <c r="C211" s="246" t="s">
        <v>745</v>
      </c>
      <c r="D211" s="247" t="s">
        <v>744</v>
      </c>
      <c r="E211" s="240" t="s">
        <v>104</v>
      </c>
      <c r="F211" s="240" t="s">
        <v>435</v>
      </c>
      <c r="G211" s="240">
        <v>160627</v>
      </c>
      <c r="H211" s="240" t="s">
        <v>2570</v>
      </c>
      <c r="I211" s="240" t="s">
        <v>104</v>
      </c>
      <c r="J211" s="240" t="s">
        <v>104</v>
      </c>
    </row>
    <row r="212" spans="2:10" s="31" customFormat="1" ht="15" x14ac:dyDescent="0.4">
      <c r="B212" s="252" t="s">
        <v>746</v>
      </c>
      <c r="C212" s="246" t="s">
        <v>747</v>
      </c>
      <c r="D212" s="247" t="s">
        <v>744</v>
      </c>
      <c r="E212" s="240" t="s">
        <v>104</v>
      </c>
      <c r="F212" s="240" t="s">
        <v>104</v>
      </c>
      <c r="G212" s="240">
        <v>0</v>
      </c>
      <c r="H212" s="240" t="s">
        <v>104</v>
      </c>
      <c r="I212" s="240" t="s">
        <v>104</v>
      </c>
      <c r="J212" s="240" t="s">
        <v>104</v>
      </c>
    </row>
    <row r="213" spans="2:10" ht="15" x14ac:dyDescent="0.4">
      <c r="B213" s="252" t="s">
        <v>748</v>
      </c>
      <c r="C213" s="246" t="s">
        <v>749</v>
      </c>
      <c r="D213" s="247" t="s">
        <v>750</v>
      </c>
      <c r="E213" s="240" t="s">
        <v>104</v>
      </c>
      <c r="F213" s="240" t="s">
        <v>104</v>
      </c>
      <c r="G213" s="240">
        <v>0</v>
      </c>
      <c r="H213" s="240" t="s">
        <v>104</v>
      </c>
      <c r="I213" s="240" t="s">
        <v>104</v>
      </c>
      <c r="J213" s="240" t="s">
        <v>104</v>
      </c>
    </row>
    <row r="214" spans="2:10" ht="15" x14ac:dyDescent="0.4">
      <c r="B214" s="252" t="s">
        <v>751</v>
      </c>
      <c r="C214" s="246" t="s">
        <v>752</v>
      </c>
      <c r="D214" s="247" t="s">
        <v>750</v>
      </c>
      <c r="E214" s="240" t="s">
        <v>104</v>
      </c>
      <c r="F214" s="240" t="s">
        <v>435</v>
      </c>
      <c r="G214" s="240">
        <v>1.05</v>
      </c>
      <c r="H214" s="240" t="s">
        <v>2570</v>
      </c>
      <c r="I214" s="240" t="s">
        <v>104</v>
      </c>
      <c r="J214" s="240" t="s">
        <v>104</v>
      </c>
    </row>
    <row r="215" spans="2:10" ht="16.5" customHeight="1" x14ac:dyDescent="0.4">
      <c r="B215" s="252" t="s">
        <v>751</v>
      </c>
      <c r="C215" s="246" t="s">
        <v>753</v>
      </c>
      <c r="D215" s="247" t="s">
        <v>750</v>
      </c>
      <c r="E215" s="240" t="s">
        <v>104</v>
      </c>
      <c r="F215" s="240" t="s">
        <v>435</v>
      </c>
      <c r="G215" s="240">
        <v>9.1</v>
      </c>
      <c r="H215" s="240" t="s">
        <v>2570</v>
      </c>
      <c r="I215" s="240" t="s">
        <v>104</v>
      </c>
      <c r="J215" s="240" t="s">
        <v>104</v>
      </c>
    </row>
    <row r="216" spans="2:10" ht="15" x14ac:dyDescent="0.4">
      <c r="B216" s="252" t="s">
        <v>754</v>
      </c>
      <c r="C216" s="246" t="s">
        <v>755</v>
      </c>
      <c r="D216" s="247" t="s">
        <v>756</v>
      </c>
      <c r="E216" s="240" t="s">
        <v>104</v>
      </c>
      <c r="F216" s="240" t="s">
        <v>104</v>
      </c>
      <c r="G216" s="240">
        <v>0</v>
      </c>
      <c r="H216" s="240" t="s">
        <v>104</v>
      </c>
      <c r="I216" s="240" t="s">
        <v>104</v>
      </c>
      <c r="J216" s="240" t="s">
        <v>104</v>
      </c>
    </row>
    <row r="217" spans="2:10" ht="15" x14ac:dyDescent="0.4">
      <c r="B217" s="252" t="s">
        <v>757</v>
      </c>
      <c r="C217" s="246" t="s">
        <v>755</v>
      </c>
      <c r="D217" s="247" t="s">
        <v>758</v>
      </c>
      <c r="E217" s="240" t="s">
        <v>104</v>
      </c>
      <c r="F217" s="240" t="s">
        <v>104</v>
      </c>
      <c r="G217" s="240">
        <v>0</v>
      </c>
      <c r="H217" s="240" t="s">
        <v>104</v>
      </c>
      <c r="I217" s="240" t="s">
        <v>104</v>
      </c>
      <c r="J217" s="240" t="s">
        <v>104</v>
      </c>
    </row>
    <row r="218" spans="2:10" ht="15" x14ac:dyDescent="0.4">
      <c r="B218" s="252" t="s">
        <v>759</v>
      </c>
      <c r="C218" s="246" t="s">
        <v>760</v>
      </c>
      <c r="D218" s="247" t="s">
        <v>761</v>
      </c>
      <c r="E218" s="240" t="s">
        <v>104</v>
      </c>
      <c r="F218" s="240" t="s">
        <v>435</v>
      </c>
      <c r="G218" s="240">
        <v>5545.45</v>
      </c>
      <c r="H218" s="240" t="s">
        <v>2570</v>
      </c>
      <c r="I218" s="240" t="s">
        <v>104</v>
      </c>
      <c r="J218" s="240" t="s">
        <v>104</v>
      </c>
    </row>
    <row r="219" spans="2:10" ht="15" x14ac:dyDescent="0.4">
      <c r="B219" s="252" t="s">
        <v>762</v>
      </c>
      <c r="C219" s="246" t="s">
        <v>763</v>
      </c>
      <c r="D219" s="247" t="s">
        <v>764</v>
      </c>
      <c r="E219" s="240" t="s">
        <v>104</v>
      </c>
      <c r="F219" s="240" t="s">
        <v>104</v>
      </c>
      <c r="G219" s="240">
        <v>0</v>
      </c>
      <c r="H219" s="240" t="s">
        <v>104</v>
      </c>
      <c r="I219" s="240" t="s">
        <v>104</v>
      </c>
      <c r="J219" s="240" t="s">
        <v>104</v>
      </c>
    </row>
    <row r="220" spans="2:10" ht="15" x14ac:dyDescent="0.4">
      <c r="B220" s="252" t="s">
        <v>765</v>
      </c>
      <c r="C220" s="246" t="s">
        <v>766</v>
      </c>
      <c r="D220" s="247" t="s">
        <v>767</v>
      </c>
      <c r="E220" s="240" t="s">
        <v>104</v>
      </c>
      <c r="F220" s="240" t="s">
        <v>104</v>
      </c>
      <c r="G220" s="240">
        <v>0</v>
      </c>
      <c r="H220" s="240" t="s">
        <v>104</v>
      </c>
      <c r="I220" s="240" t="s">
        <v>104</v>
      </c>
      <c r="J220" s="240" t="s">
        <v>104</v>
      </c>
    </row>
    <row r="221" spans="2:10" ht="15" x14ac:dyDescent="0.4">
      <c r="B221" s="252" t="s">
        <v>768</v>
      </c>
      <c r="C221" s="246" t="s">
        <v>769</v>
      </c>
      <c r="D221" s="247" t="s">
        <v>770</v>
      </c>
      <c r="E221" s="240" t="s">
        <v>104</v>
      </c>
      <c r="F221" s="240" t="s">
        <v>104</v>
      </c>
      <c r="G221" s="240">
        <v>0</v>
      </c>
      <c r="H221" s="240" t="s">
        <v>104</v>
      </c>
      <c r="I221" s="240" t="s">
        <v>104</v>
      </c>
      <c r="J221" s="240" t="s">
        <v>104</v>
      </c>
    </row>
    <row r="222" spans="2:10" s="31" customFormat="1" ht="15" x14ac:dyDescent="0.4">
      <c r="B222" s="252" t="s">
        <v>771</v>
      </c>
      <c r="C222" s="246" t="s">
        <v>772</v>
      </c>
      <c r="D222" s="247" t="s">
        <v>773</v>
      </c>
      <c r="E222" s="240" t="s">
        <v>104</v>
      </c>
      <c r="F222" s="240" t="s">
        <v>435</v>
      </c>
      <c r="G222" s="240">
        <v>5400</v>
      </c>
      <c r="H222" s="240" t="s">
        <v>186</v>
      </c>
      <c r="I222" s="240" t="s">
        <v>104</v>
      </c>
      <c r="J222" s="240" t="s">
        <v>104</v>
      </c>
    </row>
    <row r="223" spans="2:10" ht="15" x14ac:dyDescent="0.4">
      <c r="B223" s="252" t="s">
        <v>774</v>
      </c>
      <c r="C223" s="246" t="s">
        <v>775</v>
      </c>
      <c r="D223" s="247" t="s">
        <v>776</v>
      </c>
      <c r="E223" s="240" t="s">
        <v>104</v>
      </c>
      <c r="F223" s="240" t="s">
        <v>435</v>
      </c>
      <c r="G223" s="240">
        <v>33.799999999999997</v>
      </c>
      <c r="H223" s="240" t="s">
        <v>2570</v>
      </c>
      <c r="I223" s="240" t="s">
        <v>104</v>
      </c>
      <c r="J223" s="240" t="s">
        <v>104</v>
      </c>
    </row>
    <row r="224" spans="2:10" ht="15" x14ac:dyDescent="0.4">
      <c r="B224" s="252">
        <v>0</v>
      </c>
      <c r="C224" s="214">
        <v>0</v>
      </c>
      <c r="D224" s="247" t="s">
        <v>777</v>
      </c>
      <c r="E224" s="240" t="s">
        <v>104</v>
      </c>
      <c r="F224" s="240" t="s">
        <v>104</v>
      </c>
      <c r="G224" s="240">
        <v>0</v>
      </c>
      <c r="H224" s="240" t="s">
        <v>104</v>
      </c>
      <c r="I224" s="240" t="s">
        <v>104</v>
      </c>
      <c r="J224" s="240" t="s">
        <v>104</v>
      </c>
    </row>
    <row r="225" spans="2:10" ht="15" x14ac:dyDescent="0.4">
      <c r="B225" s="252" t="s">
        <v>778</v>
      </c>
      <c r="C225" s="246">
        <v>11</v>
      </c>
      <c r="D225" s="247" t="s">
        <v>779</v>
      </c>
      <c r="E225" s="240" t="s">
        <v>104</v>
      </c>
      <c r="F225" s="240" t="s">
        <v>435</v>
      </c>
      <c r="G225" s="240">
        <v>5</v>
      </c>
      <c r="H225" s="240" t="s">
        <v>2570</v>
      </c>
      <c r="I225" s="240" t="s">
        <v>104</v>
      </c>
      <c r="J225" s="240" t="s">
        <v>104</v>
      </c>
    </row>
    <row r="226" spans="2:10" ht="15" x14ac:dyDescent="0.4">
      <c r="B226" s="252" t="s">
        <v>780</v>
      </c>
      <c r="C226" s="246" t="s">
        <v>781</v>
      </c>
      <c r="D226" s="247" t="s">
        <v>782</v>
      </c>
      <c r="E226" s="240" t="s">
        <v>104</v>
      </c>
      <c r="F226" s="240" t="s">
        <v>435</v>
      </c>
      <c r="G226" s="240">
        <v>57869.9</v>
      </c>
      <c r="H226" s="240" t="s">
        <v>2570</v>
      </c>
      <c r="I226" s="240" t="s">
        <v>104</v>
      </c>
      <c r="J226" s="240" t="s">
        <v>104</v>
      </c>
    </row>
    <row r="227" spans="2:10" ht="15" x14ac:dyDescent="0.4">
      <c r="B227" s="252" t="s">
        <v>783</v>
      </c>
      <c r="C227" s="246" t="s">
        <v>784</v>
      </c>
      <c r="D227" s="247" t="s">
        <v>785</v>
      </c>
      <c r="E227" s="240" t="s">
        <v>104</v>
      </c>
      <c r="F227" s="240" t="s">
        <v>104</v>
      </c>
      <c r="G227" s="240">
        <v>0</v>
      </c>
      <c r="H227" s="240" t="s">
        <v>104</v>
      </c>
      <c r="I227" s="240" t="s">
        <v>104</v>
      </c>
      <c r="J227" s="240" t="s">
        <v>104</v>
      </c>
    </row>
    <row r="228" spans="2:10" ht="15" x14ac:dyDescent="0.4">
      <c r="B228" s="252" t="s">
        <v>786</v>
      </c>
      <c r="C228" s="246" t="s">
        <v>787</v>
      </c>
      <c r="D228" s="247" t="s">
        <v>788</v>
      </c>
      <c r="E228" s="240" t="s">
        <v>104</v>
      </c>
      <c r="F228" s="240" t="s">
        <v>435</v>
      </c>
      <c r="G228" s="240">
        <v>2007.3</v>
      </c>
      <c r="H228" s="240" t="s">
        <v>2570</v>
      </c>
      <c r="I228" s="240" t="s">
        <v>104</v>
      </c>
      <c r="J228" s="240" t="s">
        <v>104</v>
      </c>
    </row>
    <row r="229" spans="2:10" ht="15" x14ac:dyDescent="0.4">
      <c r="B229" s="252" t="s">
        <v>789</v>
      </c>
      <c r="C229" s="246" t="s">
        <v>790</v>
      </c>
      <c r="D229" s="247" t="s">
        <v>408</v>
      </c>
      <c r="E229" s="240" t="s">
        <v>104</v>
      </c>
      <c r="F229" s="240" t="s">
        <v>435</v>
      </c>
      <c r="G229" s="240">
        <v>1007900</v>
      </c>
      <c r="H229" s="240" t="s">
        <v>186</v>
      </c>
      <c r="I229" s="240" t="s">
        <v>104</v>
      </c>
      <c r="J229" s="240" t="s">
        <v>104</v>
      </c>
    </row>
    <row r="230" spans="2:10" ht="15" customHeight="1" x14ac:dyDescent="0.4">
      <c r="B230" s="252" t="s">
        <v>791</v>
      </c>
      <c r="C230" s="246" t="s">
        <v>792</v>
      </c>
      <c r="D230" s="247" t="s">
        <v>793</v>
      </c>
      <c r="E230" s="240" t="s">
        <v>104</v>
      </c>
      <c r="F230" s="240" t="s">
        <v>104</v>
      </c>
      <c r="G230" s="240">
        <v>0</v>
      </c>
      <c r="H230" s="240" t="s">
        <v>104</v>
      </c>
      <c r="I230" s="240" t="s">
        <v>104</v>
      </c>
      <c r="J230" s="240" t="s">
        <v>104</v>
      </c>
    </row>
    <row r="231" spans="2:10" ht="15" customHeight="1" x14ac:dyDescent="0.4">
      <c r="B231" s="252" t="s">
        <v>794</v>
      </c>
      <c r="C231" s="246" t="s">
        <v>795</v>
      </c>
      <c r="D231" s="247" t="s">
        <v>793</v>
      </c>
      <c r="E231" s="240" t="s">
        <v>104</v>
      </c>
      <c r="F231" s="240" t="s">
        <v>435</v>
      </c>
      <c r="G231" s="240">
        <v>39349.040000000001</v>
      </c>
      <c r="H231" s="240" t="s">
        <v>186</v>
      </c>
      <c r="I231" s="240" t="s">
        <v>104</v>
      </c>
      <c r="J231" s="240" t="s">
        <v>104</v>
      </c>
    </row>
    <row r="232" spans="2:10" ht="15" x14ac:dyDescent="0.4">
      <c r="B232" s="252">
        <v>0</v>
      </c>
      <c r="C232" s="214">
        <v>0</v>
      </c>
      <c r="D232" s="247" t="s">
        <v>796</v>
      </c>
      <c r="E232" s="240" t="s">
        <v>104</v>
      </c>
      <c r="F232" s="240" t="s">
        <v>104</v>
      </c>
      <c r="G232" s="240">
        <v>0</v>
      </c>
      <c r="H232" s="240" t="s">
        <v>104</v>
      </c>
      <c r="I232" s="240" t="s">
        <v>104</v>
      </c>
      <c r="J232" s="240" t="s">
        <v>104</v>
      </c>
    </row>
    <row r="233" spans="2:10" ht="15" x14ac:dyDescent="0.4">
      <c r="B233" s="252" t="s">
        <v>797</v>
      </c>
      <c r="C233" s="246" t="s">
        <v>798</v>
      </c>
      <c r="D233" s="247" t="s">
        <v>799</v>
      </c>
      <c r="E233" s="240" t="s">
        <v>104</v>
      </c>
      <c r="F233" s="240" t="s">
        <v>104</v>
      </c>
      <c r="G233" s="240">
        <v>0</v>
      </c>
      <c r="H233" s="240" t="s">
        <v>104</v>
      </c>
      <c r="I233" s="240" t="s">
        <v>104</v>
      </c>
      <c r="J233" s="240" t="s">
        <v>104</v>
      </c>
    </row>
    <row r="234" spans="2:10" ht="18.75" customHeight="1" x14ac:dyDescent="0.4">
      <c r="B234" s="252" t="s">
        <v>800</v>
      </c>
      <c r="C234" s="246" t="s">
        <v>801</v>
      </c>
      <c r="D234" s="247" t="s">
        <v>802</v>
      </c>
      <c r="E234" s="240" t="s">
        <v>104</v>
      </c>
      <c r="F234" s="240" t="s">
        <v>435</v>
      </c>
      <c r="G234" s="240">
        <v>31</v>
      </c>
      <c r="H234" s="240" t="s">
        <v>186</v>
      </c>
      <c r="I234" s="240" t="s">
        <v>104</v>
      </c>
      <c r="J234" s="240" t="s">
        <v>104</v>
      </c>
    </row>
    <row r="235" spans="2:10" ht="15" x14ac:dyDescent="0.4">
      <c r="B235" s="252" t="s">
        <v>803</v>
      </c>
      <c r="C235" s="246" t="s">
        <v>804</v>
      </c>
      <c r="D235" s="247" t="s">
        <v>805</v>
      </c>
      <c r="E235" s="240" t="s">
        <v>104</v>
      </c>
      <c r="F235" s="240" t="s">
        <v>104</v>
      </c>
      <c r="G235" s="240">
        <v>0</v>
      </c>
      <c r="H235" s="240" t="s">
        <v>104</v>
      </c>
      <c r="I235" s="240" t="s">
        <v>104</v>
      </c>
      <c r="J235" s="240" t="s">
        <v>104</v>
      </c>
    </row>
    <row r="236" spans="2:10" ht="15" x14ac:dyDescent="0.4">
      <c r="B236" s="252">
        <v>0</v>
      </c>
      <c r="C236" s="214">
        <v>0</v>
      </c>
      <c r="D236" s="247" t="s">
        <v>806</v>
      </c>
      <c r="E236" s="240" t="s">
        <v>104</v>
      </c>
      <c r="F236" s="240" t="s">
        <v>104</v>
      </c>
      <c r="G236" s="240">
        <v>0</v>
      </c>
      <c r="H236" s="240" t="s">
        <v>104</v>
      </c>
      <c r="I236" s="240" t="s">
        <v>104</v>
      </c>
      <c r="J236" s="240" t="s">
        <v>104</v>
      </c>
    </row>
    <row r="237" spans="2:10" ht="15" x14ac:dyDescent="0.4">
      <c r="B237" s="252" t="s">
        <v>807</v>
      </c>
      <c r="C237" s="246" t="s">
        <v>808</v>
      </c>
      <c r="D237" s="247" t="s">
        <v>809</v>
      </c>
      <c r="E237" s="240" t="s">
        <v>104</v>
      </c>
      <c r="F237" s="240" t="s">
        <v>435</v>
      </c>
      <c r="G237" s="240">
        <v>3159712</v>
      </c>
      <c r="H237" s="240" t="s">
        <v>2570</v>
      </c>
      <c r="I237" s="240" t="s">
        <v>104</v>
      </c>
      <c r="J237" s="240" t="s">
        <v>104</v>
      </c>
    </row>
    <row r="238" spans="2:10" ht="15" x14ac:dyDescent="0.4">
      <c r="B238" s="252" t="s">
        <v>810</v>
      </c>
      <c r="C238" s="246" t="s">
        <v>811</v>
      </c>
      <c r="D238" s="247" t="s">
        <v>812</v>
      </c>
      <c r="E238" s="240" t="s">
        <v>104</v>
      </c>
      <c r="F238" s="240" t="s">
        <v>104</v>
      </c>
      <c r="G238" s="240">
        <v>0</v>
      </c>
      <c r="H238" s="240" t="s">
        <v>104</v>
      </c>
      <c r="I238" s="240" t="s">
        <v>104</v>
      </c>
      <c r="J238" s="240" t="s">
        <v>104</v>
      </c>
    </row>
    <row r="239" spans="2:10" ht="15" x14ac:dyDescent="0.4">
      <c r="B239" s="252" t="s">
        <v>813</v>
      </c>
      <c r="C239" s="246" t="s">
        <v>814</v>
      </c>
      <c r="D239" s="247" t="s">
        <v>815</v>
      </c>
      <c r="E239" s="240" t="s">
        <v>104</v>
      </c>
      <c r="F239" s="240" t="s">
        <v>104</v>
      </c>
      <c r="G239" s="240">
        <v>0</v>
      </c>
      <c r="H239" s="240" t="s">
        <v>104</v>
      </c>
      <c r="I239" s="240" t="s">
        <v>104</v>
      </c>
      <c r="J239" s="240" t="s">
        <v>104</v>
      </c>
    </row>
    <row r="240" spans="2:10" ht="15" x14ac:dyDescent="0.4">
      <c r="B240" s="252" t="s">
        <v>816</v>
      </c>
      <c r="C240" s="246" t="s">
        <v>817</v>
      </c>
      <c r="D240" s="247" t="s">
        <v>818</v>
      </c>
      <c r="E240" s="240" t="s">
        <v>104</v>
      </c>
      <c r="F240" s="240" t="s">
        <v>435</v>
      </c>
      <c r="G240" s="240">
        <v>1511</v>
      </c>
      <c r="H240" s="240" t="s">
        <v>2570</v>
      </c>
      <c r="I240" s="240" t="s">
        <v>104</v>
      </c>
      <c r="J240" s="240" t="s">
        <v>104</v>
      </c>
    </row>
    <row r="241" spans="2:10" ht="15" x14ac:dyDescent="0.4">
      <c r="B241" s="252" t="s">
        <v>819</v>
      </c>
      <c r="C241" s="246" t="s">
        <v>820</v>
      </c>
      <c r="D241" s="247" t="s">
        <v>821</v>
      </c>
      <c r="E241" s="240" t="s">
        <v>104</v>
      </c>
      <c r="F241" s="240" t="s">
        <v>435</v>
      </c>
      <c r="G241" s="240">
        <v>8213.4699999999993</v>
      </c>
      <c r="H241" s="240" t="s">
        <v>2570</v>
      </c>
      <c r="I241" s="240" t="s">
        <v>104</v>
      </c>
      <c r="J241" s="240" t="s">
        <v>104</v>
      </c>
    </row>
    <row r="242" spans="2:10" ht="15" x14ac:dyDescent="0.4">
      <c r="B242" s="252">
        <v>0</v>
      </c>
      <c r="C242" s="214">
        <v>0</v>
      </c>
      <c r="D242" s="247" t="s">
        <v>822</v>
      </c>
      <c r="E242" s="240" t="s">
        <v>104</v>
      </c>
      <c r="F242" s="240" t="s">
        <v>104</v>
      </c>
      <c r="G242" s="240">
        <v>0</v>
      </c>
      <c r="H242" s="240" t="s">
        <v>104</v>
      </c>
      <c r="I242" s="240" t="s">
        <v>104</v>
      </c>
      <c r="J242" s="240" t="s">
        <v>104</v>
      </c>
    </row>
    <row r="243" spans="2:10" ht="15" x14ac:dyDescent="0.4">
      <c r="B243" s="252" t="s">
        <v>823</v>
      </c>
      <c r="C243" s="246" t="s">
        <v>824</v>
      </c>
      <c r="D243" s="247" t="s">
        <v>825</v>
      </c>
      <c r="E243" s="240" t="s">
        <v>104</v>
      </c>
      <c r="F243" s="240" t="s">
        <v>104</v>
      </c>
      <c r="G243" s="240">
        <v>0</v>
      </c>
      <c r="H243" s="240" t="s">
        <v>104</v>
      </c>
      <c r="I243" s="240" t="s">
        <v>104</v>
      </c>
      <c r="J243" s="240" t="s">
        <v>104</v>
      </c>
    </row>
    <row r="244" spans="2:10" ht="15" x14ac:dyDescent="0.4">
      <c r="B244" s="252" t="s">
        <v>826</v>
      </c>
      <c r="C244" s="246" t="s">
        <v>827</v>
      </c>
      <c r="D244" s="247" t="s">
        <v>828</v>
      </c>
      <c r="E244" s="240" t="s">
        <v>104</v>
      </c>
      <c r="F244" s="240" t="s">
        <v>435</v>
      </c>
      <c r="G244" s="240">
        <v>22899</v>
      </c>
      <c r="H244" s="240" t="s">
        <v>2570</v>
      </c>
      <c r="I244" s="240" t="s">
        <v>104</v>
      </c>
      <c r="J244" s="240" t="s">
        <v>104</v>
      </c>
    </row>
    <row r="245" spans="2:10" ht="15" x14ac:dyDescent="0.4">
      <c r="B245" s="252" t="s">
        <v>829</v>
      </c>
      <c r="C245" s="246" t="s">
        <v>830</v>
      </c>
      <c r="D245" s="247" t="s">
        <v>831</v>
      </c>
      <c r="E245" s="240" t="s">
        <v>104</v>
      </c>
      <c r="F245" s="240" t="s">
        <v>104</v>
      </c>
      <c r="G245" s="240">
        <v>0</v>
      </c>
      <c r="H245" s="240" t="s">
        <v>104</v>
      </c>
      <c r="I245" s="240" t="s">
        <v>104</v>
      </c>
      <c r="J245" s="240" t="s">
        <v>104</v>
      </c>
    </row>
    <row r="246" spans="2:10" ht="15" x14ac:dyDescent="0.4">
      <c r="B246" s="252" t="s">
        <v>832</v>
      </c>
      <c r="C246" s="214">
        <v>0</v>
      </c>
      <c r="D246" s="247" t="s">
        <v>833</v>
      </c>
      <c r="E246" s="240" t="s">
        <v>104</v>
      </c>
      <c r="F246" s="240" t="s">
        <v>104</v>
      </c>
      <c r="G246" s="240">
        <v>0</v>
      </c>
      <c r="H246" s="240" t="s">
        <v>104</v>
      </c>
      <c r="I246" s="240" t="s">
        <v>104</v>
      </c>
      <c r="J246" s="240" t="s">
        <v>104</v>
      </c>
    </row>
    <row r="247" spans="2:10" ht="15" x14ac:dyDescent="0.35">
      <c r="B247" s="25"/>
      <c r="C247" s="25"/>
      <c r="D247" s="25"/>
      <c r="E247" s="25"/>
      <c r="F247" s="187"/>
      <c r="G247" s="187"/>
      <c r="H247" s="187"/>
      <c r="I247" s="187"/>
      <c r="J247" s="187"/>
    </row>
    <row r="248" spans="2:10" ht="15.5" thickBot="1" x14ac:dyDescent="0.4">
      <c r="B248" s="300" t="s">
        <v>33</v>
      </c>
      <c r="C248" s="301"/>
      <c r="D248" s="301"/>
      <c r="E248" s="301"/>
      <c r="F248" s="301"/>
      <c r="G248" s="301"/>
      <c r="H248" s="301"/>
      <c r="I248" s="301"/>
      <c r="J248" s="301"/>
    </row>
    <row r="249" spans="2:10" ht="15" x14ac:dyDescent="0.35">
      <c r="B249" s="302" t="s">
        <v>34</v>
      </c>
      <c r="C249" s="303"/>
      <c r="D249" s="303"/>
      <c r="E249" s="303"/>
      <c r="F249" s="303"/>
      <c r="G249" s="303"/>
      <c r="H249" s="303"/>
      <c r="I249" s="303"/>
      <c r="J249" s="303"/>
    </row>
    <row r="250" spans="2:10" ht="15.5" thickBot="1" x14ac:dyDescent="0.4">
      <c r="B250" s="25"/>
      <c r="C250" s="25"/>
      <c r="D250" s="25"/>
      <c r="E250" s="25"/>
      <c r="F250" s="187"/>
      <c r="G250" s="187"/>
      <c r="H250" s="187"/>
      <c r="I250" s="187"/>
      <c r="J250" s="187"/>
    </row>
    <row r="251" spans="2:10" ht="15" x14ac:dyDescent="0.35">
      <c r="B251" s="295" t="s">
        <v>35</v>
      </c>
      <c r="C251" s="295"/>
      <c r="D251" s="295"/>
      <c r="E251" s="295"/>
      <c r="F251" s="295"/>
      <c r="G251" s="295"/>
      <c r="H251" s="295"/>
      <c r="I251" s="295"/>
      <c r="J251" s="295"/>
    </row>
    <row r="252" spans="2:10" ht="15" x14ac:dyDescent="0.35">
      <c r="B252" s="279" t="s">
        <v>36</v>
      </c>
      <c r="C252" s="279"/>
      <c r="D252" s="279"/>
      <c r="E252" s="279"/>
      <c r="F252" s="279"/>
      <c r="G252" s="279"/>
      <c r="H252" s="279"/>
      <c r="I252" s="279"/>
      <c r="J252" s="279"/>
    </row>
    <row r="253" spans="2:10" ht="15" x14ac:dyDescent="0.35">
      <c r="B253" s="288" t="s">
        <v>38</v>
      </c>
      <c r="C253" s="288"/>
      <c r="D253" s="288"/>
      <c r="E253" s="288"/>
      <c r="F253" s="288"/>
      <c r="G253" s="288"/>
      <c r="H253" s="288"/>
      <c r="I253" s="288"/>
      <c r="J253" s="288"/>
    </row>
    <row r="254" spans="2:10" ht="15" x14ac:dyDescent="0.35">
      <c r="B254" s="309"/>
      <c r="C254" s="309"/>
      <c r="D254" s="309"/>
      <c r="E254" s="309"/>
      <c r="F254" s="309"/>
      <c r="G254" s="309"/>
      <c r="H254" s="309"/>
      <c r="I254" s="309"/>
      <c r="J254" s="309"/>
    </row>
    <row r="259" spans="6:10" ht="24" customHeight="1" x14ac:dyDescent="0.35">
      <c r="F259" s="31"/>
      <c r="G259" s="31"/>
      <c r="H259" s="31"/>
      <c r="I259" s="31"/>
      <c r="J259" s="31"/>
    </row>
  </sheetData>
  <protectedRanges>
    <protectedRange algorithmName="SHA-512" hashValue="19r0bVvPR7yZA0UiYij7Tv1CBk3noIABvFePbLhCJ4nk3L6A+Fy+RdPPS3STf+a52x4pG2PQK4FAkXK9epnlIA==" saltValue="gQC4yrLvnbJqxYZ0KSEoZA==" spinCount="100000" sqref="B29:B88" name="Government revenues_1"/>
    <protectedRange algorithmName="SHA-512" hashValue="19r0bVvPR7yZA0UiYij7Tv1CBk3noIABvFePbLhCJ4nk3L6A+Fy+RdPPS3STf+a52x4pG2PQK4FAkXK9epnlIA==" saltValue="gQC4yrLvnbJqxYZ0KSEoZA==" spinCount="100000" sqref="B15" name="Government revenues_1_1"/>
    <protectedRange algorithmName="SHA-512" hashValue="19r0bVvPR7yZA0UiYij7Tv1CBk3noIABvFePbLhCJ4nk3L6A+Fy+RdPPS3STf+a52x4pG2PQK4FAkXK9epnlIA==" saltValue="gQC4yrLvnbJqxYZ0KSEoZA==" spinCount="100000" sqref="B16" name="Government revenues_1_2"/>
    <protectedRange algorithmName="SHA-512" hashValue="19r0bVvPR7yZA0UiYij7Tv1CBk3noIABvFePbLhCJ4nk3L6A+Fy+RdPPS3STf+a52x4pG2PQK4FAkXK9epnlIA==" saltValue="gQC4yrLvnbJqxYZ0KSEoZA==" spinCount="100000" sqref="B17" name="Government revenues_1_3"/>
    <protectedRange algorithmName="SHA-512" hashValue="19r0bVvPR7yZA0UiYij7Tv1CBk3noIABvFePbLhCJ4nk3L6A+Fy+RdPPS3STf+a52x4pG2PQK4FAkXK9epnlIA==" saltValue="gQC4yrLvnbJqxYZ0KSEoZA==" spinCount="100000" sqref="B18" name="Government revenues_1_4"/>
    <protectedRange algorithmName="SHA-512" hashValue="19r0bVvPR7yZA0UiYij7Tv1CBk3noIABvFePbLhCJ4nk3L6A+Fy+RdPPS3STf+a52x4pG2PQK4FAkXK9epnlIA==" saltValue="gQC4yrLvnbJqxYZ0KSEoZA==" spinCount="100000" sqref="B19" name="Government revenues_1_5"/>
    <protectedRange algorithmName="SHA-512" hashValue="19r0bVvPR7yZA0UiYij7Tv1CBk3noIABvFePbLhCJ4nk3L6A+Fy+RdPPS3STf+a52x4pG2PQK4FAkXK9epnlIA==" saltValue="gQC4yrLvnbJqxYZ0KSEoZA==" spinCount="100000" sqref="B20" name="Government revenues_1_6"/>
    <protectedRange algorithmName="SHA-512" hashValue="19r0bVvPR7yZA0UiYij7Tv1CBk3noIABvFePbLhCJ4nk3L6A+Fy+RdPPS3STf+a52x4pG2PQK4FAkXK9epnlIA==" saltValue="gQC4yrLvnbJqxYZ0KSEoZA==" spinCount="100000" sqref="B21" name="Government revenues_1_7"/>
  </protectedRanges>
  <mergeCells count="20">
    <mergeCell ref="B2:J2"/>
    <mergeCell ref="B3:J3"/>
    <mergeCell ref="B4:J4"/>
    <mergeCell ref="B5:J5"/>
    <mergeCell ref="B6:J6"/>
    <mergeCell ref="B253:J253"/>
    <mergeCell ref="B254:J254"/>
    <mergeCell ref="B7:J7"/>
    <mergeCell ref="B8:J8"/>
    <mergeCell ref="B10:J10"/>
    <mergeCell ref="B11:J11"/>
    <mergeCell ref="B12:J12"/>
    <mergeCell ref="B90:J90"/>
    <mergeCell ref="B248:J248"/>
    <mergeCell ref="B249:J249"/>
    <mergeCell ref="B13:J13"/>
    <mergeCell ref="B24:J24"/>
    <mergeCell ref="B25:D25"/>
    <mergeCell ref="B251:J251"/>
    <mergeCell ref="B252:J252"/>
  </mergeCells>
  <dataValidations xWindow="1058" yWindow="726" count="24">
    <dataValidation type="list" allowBlank="1" showInputMessage="1" showErrorMessage="1" promptTitle="Please select Sector" prompt="Please select the relevant sector of the company from the list" sqref="E29:E88" xr:uid="{00000000-0002-0000-0300-000000000000}">
      <formula1>Sector_list</formula1>
    </dataValidation>
    <dataValidation allowBlank="1" showInputMessage="1" showErrorMessage="1" promptTitle="Identification #" prompt="Please input unique identification number, such as TIN, organisational number or similar" sqref="D29:D88" xr:uid="{00000000-0002-0000-0300-000001000000}"/>
    <dataValidation allowBlank="1" showInputMessage="1" showErrorMessage="1" promptTitle="Please insert commodities" prompt="Please insert the relevant commodities of the company here, separated by commas." sqref="F29:F88" xr:uid="{00000000-0002-0000-0300-000002000000}"/>
    <dataValidation allowBlank="1" showInputMessage="1" showErrorMessage="1" promptTitle="Name of identifier" prompt="Please input name of identifier, such as &quot;Taxpayer Identification Number&quot; or similar." sqref="B26" xr:uid="{00000000-0002-0000-0300-000003000000}"/>
    <dataValidation allowBlank="1" showInputMessage="1" showErrorMessage="1" promptTitle="Name of register" prompt="Please input name of register or agency" sqref="C26" xr:uid="{00000000-0002-0000-0300-000004000000}"/>
    <dataValidation allowBlank="1" showInputMessage="1" showErrorMessage="1" promptTitle="Registry URL" prompt="Please insert direct URL to the registry or agency" sqref="D26" xr:uid="{00000000-0002-0000-0300-000005000000}"/>
    <dataValidation type="textLength" allowBlank="1" showInputMessage="1" showErrorMessage="1" errorTitle="Please do not edit these cells" error="Please do not edit these cells" sqref="B26 C25:D25" xr:uid="{00000000-0002-0000-0300-000006000000}">
      <formula1>10000</formula1>
      <formula2>50000</formula2>
    </dataValidation>
    <dataValidation errorStyle="warning" allowBlank="1" showInputMessage="1" showErrorMessage="1" errorTitle="URL " error="Please input a link in these cells" sqref="G29:H88" xr:uid="{00000000-0002-0000-0300-000007000000}"/>
    <dataValidation type="textLength" allowBlank="1" showInputMessage="1" showErrorMessage="1" sqref="A1:K13 A23:L25 E26:K27 A14:E14 B254:J254 B27:D28 E28:I28 J28:K88 A196:A217 A26:A88 F14:J22 B247:J250 A89:B195 K89:K217 C89:J91" xr:uid="{00000000-0002-0000-0300-000008000000}">
      <formula1>9999999</formula1>
      <formula2>99999999</formula2>
    </dataValidation>
    <dataValidation type="whole" allowBlank="1" showInputMessage="1" showErrorMessage="1" errorTitle="Do not edit - based on part 5" error="These cells will be filled automatically" promptTitle="Do not edit - based on part 5" prompt=" " sqref="I30:I88" xr:uid="{00000000-0002-0000-0300-000009000000}">
      <formula1>1</formula1>
      <formula2>2</formula2>
    </dataValidation>
    <dataValidation type="textLength" allowBlank="1" showInputMessage="1" showErrorMessage="1" errorTitle="Do not edit these cells" error="Please do not edit these cells" sqref="B251:J253" xr:uid="{00000000-0002-0000-0300-00000A000000}">
      <formula1>9999999</formula1>
      <formula2>99999999</formula2>
    </dataValidation>
    <dataValidation type="list" allowBlank="1" showInputMessage="1" showErrorMessage="1" sqref="C29:C88" xr:uid="{00000000-0002-0000-0300-00000B000000}">
      <formula1>"&lt; Company type &gt;,State-owned enterprises &amp; public corporations,Private"</formula1>
    </dataValidation>
    <dataValidation type="list" showInputMessage="1" showErrorMessage="1" sqref="B29:B88" xr:uid="{00000000-0002-0000-0300-00000C000000}">
      <formula1>Companies_list</formula1>
    </dataValidation>
    <dataValidation allowBlank="1" showInputMessage="1" showErrorMessage="1" promptTitle="Project name" prompt="Input project name here._x000a__x000a_Please refrain from using acronyms, and input complete name." sqref="B196:B246" xr:uid="{00000000-0002-0000-0300-00000D000000}"/>
    <dataValidation allowBlank="1" showInputMessage="1" showErrorMessage="1" promptTitle="Affiliated Companies" prompt="Please insert the relevant companies affiliated to the project here, separated by commas." sqref="D92:D246" xr:uid="{63588C7F-73AC-45A2-B837-1E3B38D9C22F}"/>
    <dataValidation allowBlank="1" showInputMessage="1" showErrorMessage="1" promptTitle="Reference number" prompt="Please input the reference number of the legal agreement: contract, licence, lease, concession..." sqref="C92:C246" xr:uid="{38B9D54F-A03B-493D-B10A-2FEADF077E44}"/>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92:H246" xr:uid="{9FD84ABB-DEB6-4C45-BAC9-3479796215C3}">
      <formula1>"&lt;Select unit&gt;,Sm3,Sm3 o.e.,Barrels,Tonnes,oz,carats,Scf"</formula1>
    </dataValidation>
    <dataValidation type="list" allowBlank="1" showInputMessage="1" showErrorMessage="1" sqref="F92:F246" xr:uid="{10195057-56AD-46D7-B32F-D8829CF0BA17}">
      <formula1>Project_phases_list</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92:G246" xr:uid="{A976BAE6-B6B5-41E0-BFB3-081B058CA33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92:I246" xr:uid="{E547D5E6-EE75-4510-BD4A-7E0B33EA4FDE}">
      <formula1>0</formula1>
      <formula2>1000000000000000</formula2>
    </dataValidation>
    <dataValidation allowBlank="1" showInputMessage="1" showErrorMessage="1" promptTitle="Identification" prompt="Please input identification number for the reporting government entity, if applicable." sqref="D15:E22" xr:uid="{00000000-0002-0000-0300-000014000000}"/>
    <dataValidation type="list" allowBlank="1" showInputMessage="1" showErrorMessage="1" promptTitle="Government agency type" prompt="Choose type of government agency from the drop-down list._x000a_Please refrain from using custom types if possible." sqref="C15:C22" xr:uid="{00000000-0002-0000-0300-000015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22" xr:uid="{00000000-0002-0000-0300-000016000000}"/>
    <dataValidation type="list" allowBlank="1" showInputMessage="1" showErrorMessage="1" sqref="E92:E246" xr:uid="{0C946786-9C2E-4654-BB6A-0374A7E6CD67}">
      <formula1>Commodity_names</formula1>
    </dataValidation>
  </dataValidations>
  <hyperlinks>
    <hyperlink ref="B8" r:id="rId1" xr:uid="{00000000-0004-0000-0300-000000000000}"/>
    <hyperlink ref="B249:F249" r:id="rId2" display="Give us your feedback or report a conflict in the data! Write to us at  data@eiti.org" xr:uid="{00000000-0004-0000-0300-000001000000}"/>
    <hyperlink ref="B248:F248" r:id="rId3" display="For the latest version of Summary data templates, see  https://eiti.org/summary-data-template" xr:uid="{00000000-0004-0000-0300-000002000000}"/>
    <hyperlink ref="D26" r:id="rId4" xr:uid="{00000000-0004-0000-0300-000003000000}"/>
    <hyperlink ref="G54" r:id="rId5" xr:uid="{00000000-0004-0000-0300-000004000000}"/>
    <hyperlink ref="G32" r:id="rId6" xr:uid="{00000000-0004-0000-0300-000005000000}"/>
    <hyperlink ref="G35" r:id="rId7" xr:uid="{00000000-0004-0000-0300-000006000000}"/>
    <hyperlink ref="G36" r:id="rId8" xr:uid="{00000000-0004-0000-0300-000007000000}"/>
    <hyperlink ref="G44" r:id="rId9" xr:uid="{00000000-0004-0000-0300-000008000000}"/>
    <hyperlink ref="G50" r:id="rId10" xr:uid="{00000000-0004-0000-0300-000009000000}"/>
    <hyperlink ref="G51" r:id="rId11" xr:uid="{00000000-0004-0000-0300-00000A000000}"/>
    <hyperlink ref="G53" r:id="rId12" xr:uid="{00000000-0004-0000-0300-00000B000000}"/>
    <hyperlink ref="G63" r:id="rId13" xr:uid="{00000000-0004-0000-0300-00000C000000}"/>
    <hyperlink ref="G64" r:id="rId14" xr:uid="{00000000-0004-0000-0300-00000D000000}"/>
    <hyperlink ref="G65" r:id="rId15" xr:uid="{00000000-0004-0000-0300-00000E000000}"/>
    <hyperlink ref="G67" r:id="rId16" xr:uid="{00000000-0004-0000-0300-00000F000000}"/>
    <hyperlink ref="G70" r:id="rId17" xr:uid="{00000000-0004-0000-0300-000010000000}"/>
    <hyperlink ref="G81" r:id="rId18" xr:uid="{00000000-0004-0000-0300-000011000000}"/>
    <hyperlink ref="H84" r:id="rId19" display="https://shilendans.gov.mn/org/5232?form=4743169&amp;year=2020&amp;month=12&amp;group=0&amp;task=697" xr:uid="{00000000-0004-0000-0300-000012000000}"/>
    <hyperlink ref="H31" r:id="rId20" display="https://shilendans.gov.mn/org/5244?form=4760006&amp;year=2020&amp;month=12&amp;group=0&amp;task=725" xr:uid="{00000000-0004-0000-0300-000013000000}"/>
    <hyperlink ref="H47" r:id="rId21" display="https://shilendans.gov.mn/org/5240?form=4820662&amp;year=2020&amp;month=12&amp;group=0&amp;task=728" xr:uid="{00000000-0004-0000-0300-000014000000}"/>
    <hyperlink ref="H86" r:id="rId22" display="https://shilendans.gov.mn/org/5239?form=4818476&amp;year=2020&amp;month=12&amp;group=0&amp;task=731" xr:uid="{00000000-0004-0000-0300-000015000000}"/>
  </hyperlinks>
  <pageMargins left="0.25" right="0.25" top="0.75" bottom="0.75" header="0.3" footer="0.3"/>
  <pageSetup paperSize="8" fitToHeight="0" orientation="landscape" horizontalDpi="2400" verticalDpi="2400" r:id="rId23"/>
  <tableParts count="3">
    <tablePart r:id="rId24"/>
    <tablePart r:id="rId25"/>
    <tablePart r:id="rId2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104"/>
  <sheetViews>
    <sheetView showGridLines="0" topLeftCell="A40" zoomScale="70" zoomScaleNormal="70" workbookViewId="0">
      <selection activeCell="J49" sqref="J49"/>
    </sheetView>
  </sheetViews>
  <sheetFormatPr defaultColWidth="8.7265625" defaultRowHeight="15" x14ac:dyDescent="0.4"/>
  <cols>
    <col min="1" max="1" width="5.453125" style="37" customWidth="1"/>
    <col min="2" max="3" width="8.7265625" style="37" hidden="1" customWidth="1"/>
    <col min="4" max="4" width="16" style="37" hidden="1" customWidth="1"/>
    <col min="5" max="5" width="0.7265625" style="37" customWidth="1"/>
    <col min="6" max="6" width="50.453125" style="37" customWidth="1"/>
    <col min="7" max="7" width="16.7265625" style="37" customWidth="1"/>
    <col min="8" max="8" width="23.6328125" style="37" customWidth="1"/>
    <col min="9" max="9" width="27.81640625" style="37" customWidth="1"/>
    <col min="10" max="10" width="52.7265625" style="37" customWidth="1"/>
    <col min="11" max="11" width="15.54296875" style="37" bestFit="1" customWidth="1"/>
    <col min="12" max="12" width="2.7265625" style="37" customWidth="1"/>
    <col min="13" max="13" width="19.54296875" style="37" bestFit="1" customWidth="1"/>
    <col min="14" max="14" width="73.453125" style="37" bestFit="1" customWidth="1"/>
    <col min="15" max="15" width="4" style="37" customWidth="1"/>
    <col min="16" max="17" width="8.7265625" style="37"/>
    <col min="18" max="18" width="21.1796875" style="37" bestFit="1" customWidth="1"/>
    <col min="19" max="19" width="8.7265625" style="37"/>
    <col min="20" max="20" width="21.1796875" style="37" bestFit="1" customWidth="1"/>
    <col min="21" max="16384" width="8.7265625" style="37"/>
  </cols>
  <sheetData>
    <row r="1" spans="6:14" s="17" customFormat="1" ht="15.75" hidden="1" customHeight="1" x14ac:dyDescent="0.35">
      <c r="F1" s="187"/>
      <c r="G1" s="187"/>
      <c r="H1" s="187"/>
      <c r="I1" s="187"/>
      <c r="J1" s="187"/>
      <c r="K1" s="187"/>
      <c r="L1" s="187"/>
      <c r="M1" s="187"/>
      <c r="N1" s="187"/>
    </row>
    <row r="2" spans="6:14" s="17" customFormat="1" hidden="1" x14ac:dyDescent="0.35">
      <c r="F2" s="187"/>
      <c r="G2" s="187"/>
      <c r="H2" s="187"/>
      <c r="I2" s="187"/>
      <c r="J2" s="187"/>
      <c r="K2" s="187"/>
      <c r="L2" s="187"/>
      <c r="M2" s="187"/>
      <c r="N2" s="187"/>
    </row>
    <row r="3" spans="6:14" s="17" customFormat="1" hidden="1" x14ac:dyDescent="0.35">
      <c r="F3" s="187"/>
      <c r="G3" s="187"/>
      <c r="H3" s="187"/>
      <c r="I3" s="187"/>
      <c r="J3" s="187"/>
      <c r="K3" s="187"/>
      <c r="L3" s="187"/>
      <c r="M3" s="187"/>
      <c r="N3" s="253" t="s">
        <v>834</v>
      </c>
    </row>
    <row r="4" spans="6:14" s="17" customFormat="1" hidden="1" x14ac:dyDescent="0.35">
      <c r="F4" s="187"/>
      <c r="G4" s="187"/>
      <c r="H4" s="187"/>
      <c r="I4" s="187"/>
      <c r="J4" s="187"/>
      <c r="K4" s="187"/>
      <c r="L4" s="187"/>
      <c r="M4" s="187"/>
      <c r="N4" s="253" t="str">
        <f>Introduction!G4</f>
        <v>YYYY-MM-DD</v>
      </c>
    </row>
    <row r="5" spans="6:14" s="17" customFormat="1" hidden="1" x14ac:dyDescent="0.35">
      <c r="F5" s="187"/>
      <c r="G5" s="187"/>
      <c r="H5" s="187"/>
      <c r="I5" s="187"/>
      <c r="J5" s="187"/>
      <c r="K5" s="187"/>
      <c r="L5" s="187"/>
      <c r="M5" s="187"/>
      <c r="N5" s="187"/>
    </row>
    <row r="6" spans="6:14" s="17" customFormat="1" hidden="1" x14ac:dyDescent="0.35">
      <c r="F6" s="187"/>
      <c r="G6" s="187"/>
      <c r="H6" s="187"/>
      <c r="I6" s="187"/>
      <c r="J6" s="187"/>
      <c r="K6" s="187"/>
      <c r="L6" s="187"/>
      <c r="M6" s="187"/>
      <c r="N6" s="187"/>
    </row>
    <row r="7" spans="6:14" s="17" customFormat="1" x14ac:dyDescent="0.35">
      <c r="F7" s="187"/>
      <c r="G7" s="187"/>
      <c r="H7" s="187"/>
      <c r="I7" s="187"/>
      <c r="J7" s="187"/>
      <c r="K7" s="187"/>
      <c r="L7" s="187"/>
      <c r="M7" s="187"/>
      <c r="N7" s="187"/>
    </row>
    <row r="8" spans="6:14" s="17" customFormat="1" x14ac:dyDescent="0.35">
      <c r="F8" s="289" t="s">
        <v>835</v>
      </c>
      <c r="G8" s="289"/>
      <c r="H8" s="289"/>
      <c r="I8" s="289"/>
      <c r="J8" s="289"/>
      <c r="K8" s="289"/>
      <c r="L8" s="289"/>
      <c r="M8" s="289"/>
      <c r="N8" s="289"/>
    </row>
    <row r="9" spans="6:14" s="17" customFormat="1" ht="22.5" x14ac:dyDescent="0.35">
      <c r="F9" s="320" t="s">
        <v>40</v>
      </c>
      <c r="G9" s="320"/>
      <c r="H9" s="320"/>
      <c r="I9" s="320"/>
      <c r="J9" s="320"/>
      <c r="K9" s="320"/>
      <c r="L9" s="320"/>
      <c r="M9" s="320"/>
      <c r="N9" s="320"/>
    </row>
    <row r="10" spans="6:14" s="17" customFormat="1" x14ac:dyDescent="0.35">
      <c r="F10" s="326" t="s">
        <v>836</v>
      </c>
      <c r="G10" s="326"/>
      <c r="H10" s="326"/>
      <c r="I10" s="326"/>
      <c r="J10" s="326"/>
      <c r="K10" s="326"/>
      <c r="L10" s="326"/>
      <c r="M10" s="326"/>
      <c r="N10" s="326"/>
    </row>
    <row r="11" spans="6:14" s="17" customFormat="1" x14ac:dyDescent="0.35">
      <c r="F11" s="291" t="s">
        <v>837</v>
      </c>
      <c r="G11" s="291"/>
      <c r="H11" s="291"/>
      <c r="I11" s="291"/>
      <c r="J11" s="291"/>
      <c r="K11" s="291"/>
      <c r="L11" s="291"/>
      <c r="M11" s="291"/>
      <c r="N11" s="291"/>
    </row>
    <row r="12" spans="6:14" s="17" customFormat="1" x14ac:dyDescent="0.35">
      <c r="F12" s="291" t="s">
        <v>838</v>
      </c>
      <c r="G12" s="291"/>
      <c r="H12" s="291"/>
      <c r="I12" s="291"/>
      <c r="J12" s="291"/>
      <c r="K12" s="291"/>
      <c r="L12" s="291"/>
      <c r="M12" s="291"/>
      <c r="N12" s="291"/>
    </row>
    <row r="13" spans="6:14" s="17" customFormat="1" x14ac:dyDescent="0.35">
      <c r="F13" s="322" t="s">
        <v>839</v>
      </c>
      <c r="G13" s="322"/>
      <c r="H13" s="322"/>
      <c r="I13" s="322"/>
      <c r="J13" s="322"/>
      <c r="K13" s="322"/>
      <c r="L13" s="322"/>
      <c r="M13" s="322"/>
      <c r="N13" s="322"/>
    </row>
    <row r="14" spans="6:14" s="17" customFormat="1" x14ac:dyDescent="0.35">
      <c r="F14" s="323" t="s">
        <v>840</v>
      </c>
      <c r="G14" s="323"/>
      <c r="H14" s="323"/>
      <c r="I14" s="323"/>
      <c r="J14" s="323"/>
      <c r="K14" s="323"/>
      <c r="L14" s="323"/>
      <c r="M14" s="323"/>
      <c r="N14" s="323"/>
    </row>
    <row r="15" spans="6:14" s="17" customFormat="1" x14ac:dyDescent="0.35">
      <c r="F15" s="324" t="s">
        <v>841</v>
      </c>
      <c r="G15" s="324"/>
      <c r="H15" s="324"/>
      <c r="I15" s="324"/>
      <c r="J15" s="324"/>
      <c r="K15" s="324"/>
      <c r="L15" s="324"/>
      <c r="M15" s="324"/>
      <c r="N15" s="324"/>
    </row>
    <row r="16" spans="6:14" s="17" customFormat="1" x14ac:dyDescent="0.4">
      <c r="F16" s="304" t="s">
        <v>300</v>
      </c>
      <c r="G16" s="304"/>
      <c r="H16" s="304"/>
      <c r="I16" s="304"/>
      <c r="J16" s="304"/>
      <c r="K16" s="304"/>
      <c r="L16" s="304"/>
      <c r="M16" s="304"/>
      <c r="N16" s="304"/>
    </row>
    <row r="17" spans="1:21" s="17" customFormat="1" x14ac:dyDescent="0.35">
      <c r="A17" s="187"/>
      <c r="B17" s="187"/>
      <c r="C17" s="187"/>
      <c r="D17" s="187"/>
      <c r="E17" s="187"/>
      <c r="F17" s="187"/>
      <c r="G17" s="187"/>
      <c r="H17" s="187"/>
      <c r="I17" s="187"/>
      <c r="J17" s="187"/>
      <c r="K17" s="187"/>
      <c r="L17" s="187"/>
      <c r="M17" s="187"/>
      <c r="N17" s="187"/>
      <c r="O17" s="187"/>
      <c r="P17" s="187"/>
      <c r="Q17" s="187"/>
      <c r="R17" s="187"/>
      <c r="S17" s="187"/>
      <c r="T17" s="187"/>
      <c r="U17" s="187"/>
    </row>
    <row r="18" spans="1:21" s="17" customFormat="1" ht="22.5" x14ac:dyDescent="0.35">
      <c r="A18" s="187"/>
      <c r="B18" s="187"/>
      <c r="C18" s="187"/>
      <c r="D18" s="187"/>
      <c r="E18" s="187"/>
      <c r="F18" s="310" t="s">
        <v>842</v>
      </c>
      <c r="G18" s="310"/>
      <c r="H18" s="310"/>
      <c r="I18" s="310"/>
      <c r="J18" s="310"/>
      <c r="K18" s="310"/>
      <c r="L18" s="187"/>
      <c r="M18" s="325" t="s">
        <v>843</v>
      </c>
      <c r="N18" s="325"/>
      <c r="O18" s="187"/>
      <c r="P18" s="187"/>
      <c r="Q18" s="187"/>
      <c r="R18" s="187"/>
      <c r="S18" s="187"/>
      <c r="T18" s="187"/>
      <c r="U18" s="187"/>
    </row>
    <row r="19" spans="1:21" s="17" customFormat="1" ht="15.65" customHeight="1" x14ac:dyDescent="0.35">
      <c r="A19" s="187"/>
      <c r="B19" s="187"/>
      <c r="C19" s="187"/>
      <c r="D19" s="187"/>
      <c r="E19" s="187"/>
      <c r="F19" s="187"/>
      <c r="G19" s="187"/>
      <c r="H19" s="187"/>
      <c r="I19" s="187"/>
      <c r="J19" s="187"/>
      <c r="K19" s="187"/>
      <c r="L19" s="187"/>
      <c r="M19" s="319" t="s">
        <v>844</v>
      </c>
      <c r="N19" s="319"/>
      <c r="O19" s="187"/>
      <c r="P19" s="187"/>
      <c r="Q19" s="187"/>
      <c r="R19" s="187"/>
      <c r="S19" s="187"/>
      <c r="T19" s="187"/>
      <c r="U19" s="187"/>
    </row>
    <row r="20" spans="1:21" x14ac:dyDescent="0.4">
      <c r="A20" s="213"/>
      <c r="B20" s="213"/>
      <c r="C20" s="213"/>
      <c r="D20" s="213"/>
      <c r="E20" s="213"/>
      <c r="F20" s="316" t="s">
        <v>845</v>
      </c>
      <c r="G20" s="316"/>
      <c r="H20" s="316"/>
      <c r="I20" s="316"/>
      <c r="J20" s="316"/>
      <c r="K20" s="317"/>
      <c r="L20" s="213"/>
      <c r="M20" s="187"/>
      <c r="N20" s="187"/>
      <c r="O20" s="213"/>
      <c r="P20" s="213"/>
      <c r="Q20" s="213"/>
      <c r="R20" s="213"/>
      <c r="S20" s="213"/>
      <c r="T20" s="213"/>
      <c r="U20" s="213"/>
    </row>
    <row r="21" spans="1:21" ht="22.5" x14ac:dyDescent="0.4">
      <c r="A21" s="213"/>
      <c r="B21" s="158" t="s">
        <v>846</v>
      </c>
      <c r="C21" s="158" t="s">
        <v>847</v>
      </c>
      <c r="D21" s="158" t="s">
        <v>848</v>
      </c>
      <c r="E21" s="158" t="s">
        <v>849</v>
      </c>
      <c r="F21" s="213" t="s">
        <v>850</v>
      </c>
      <c r="G21" s="213" t="s">
        <v>329</v>
      </c>
      <c r="H21" s="213" t="s">
        <v>851</v>
      </c>
      <c r="I21" s="213" t="s">
        <v>852</v>
      </c>
      <c r="J21" s="213" t="s">
        <v>853</v>
      </c>
      <c r="K21" s="187" t="s">
        <v>432</v>
      </c>
      <c r="L21" s="213"/>
      <c r="M21" s="320" t="s">
        <v>854</v>
      </c>
      <c r="N21" s="320"/>
      <c r="O21" s="213"/>
      <c r="P21" s="213"/>
      <c r="Q21" s="213"/>
      <c r="R21" s="213"/>
      <c r="S21" s="213"/>
      <c r="T21" s="213"/>
      <c r="U21" s="213"/>
    </row>
    <row r="22" spans="1:21" ht="15.75" customHeight="1" x14ac:dyDescent="0.4">
      <c r="A22" s="230" t="s">
        <v>855</v>
      </c>
      <c r="B22" s="158" t="str">
        <f>IFERROR(VLOOKUP(Government_revenues_table[[#This Row],[GFS Classification]],Table6_GFS_codes_classification[],COLUMNS($F:F)+3,FALSE),"Do not enter data")</f>
        <v>Taxes (11E)</v>
      </c>
      <c r="C22" s="158" t="str">
        <f>IFERROR(VLOOKUP(Government_revenues_table[[#This Row],[GFS Classification]],Table6_GFS_codes_classification[],COLUMNS($F:G)+3,FALSE),"Do not enter data")</f>
        <v>Taxes on income, profits and capital gains (111E)</v>
      </c>
      <c r="D22" s="158" t="str">
        <f>IFERROR(VLOOKUP(Government_revenues_table[[#This Row],[GFS Classification]],Table6_GFS_codes_classification[],COLUMNS($F:H)+3,FALSE),"Do not enter data")</f>
        <v>Ordinary taxes on income, profits and capital gains (1112E1)</v>
      </c>
      <c r="E22" s="158" t="str">
        <f>IFERROR(VLOOKUP(Government_revenues_table[[#This Row],[GFS Classification]],Table6_GFS_codes_classification[],COLUMNS($F:I)+3,FALSE),"Do not enter data")</f>
        <v>Ordinary taxes on income, profits and capital gains (1112E1)</v>
      </c>
      <c r="F22" s="247" t="s">
        <v>856</v>
      </c>
      <c r="G22" s="187" t="s">
        <v>335</v>
      </c>
      <c r="H22" s="247" t="s">
        <v>857</v>
      </c>
      <c r="I22" s="247" t="s">
        <v>308</v>
      </c>
      <c r="J22" s="277">
        <v>848044775795.81995</v>
      </c>
      <c r="K22" s="247" t="s">
        <v>90</v>
      </c>
      <c r="L22" s="213"/>
      <c r="M22" s="321" t="s">
        <v>858</v>
      </c>
      <c r="N22" s="321"/>
      <c r="O22" s="213"/>
      <c r="P22" s="213"/>
      <c r="Q22" s="213"/>
      <c r="R22" s="213"/>
      <c r="S22" s="213"/>
      <c r="T22" s="213"/>
      <c r="U22" s="213"/>
    </row>
    <row r="23" spans="1:21" ht="15.75" customHeight="1" x14ac:dyDescent="0.4">
      <c r="A23" s="230" t="s">
        <v>859</v>
      </c>
      <c r="B23" s="158" t="str">
        <f>IFERROR(VLOOKUP(Government_revenues_table[[#This Row],[GFS Classification]],Table6_GFS_codes_classification[],COLUMNS($F:F)+3,FALSE),"Do not enter data")</f>
        <v>Taxes (11E)</v>
      </c>
      <c r="C23" s="158" t="str">
        <f>IFERROR(VLOOKUP(Government_revenues_table[[#This Row],[GFS Classification]],Table6_GFS_codes_classification[],COLUMNS($F:G)+3,FALSE),"Do not enter data")</f>
        <v>Taxes on international trade and transactions (115E)</v>
      </c>
      <c r="D23" s="158" t="str">
        <f>IFERROR(VLOOKUP(Government_revenues_table[[#This Row],[GFS Classification]],Table6_GFS_codes_classification[],COLUMNS($F:H)+3,FALSE),"Do not enter data")</f>
        <v>Customs and other import duties (1151E)</v>
      </c>
      <c r="E23" s="158" t="str">
        <f>IFERROR(VLOOKUP(Government_revenues_table[[#This Row],[GFS Classification]],Table6_GFS_codes_classification[],COLUMNS($F:I)+3,FALSE),"Do not enter data")</f>
        <v>Customs and other import duties (1151E)</v>
      </c>
      <c r="F23" s="247" t="s">
        <v>860</v>
      </c>
      <c r="G23" s="187" t="s">
        <v>335</v>
      </c>
      <c r="H23" s="247" t="s">
        <v>861</v>
      </c>
      <c r="I23" s="247" t="s">
        <v>313</v>
      </c>
      <c r="J23" s="277">
        <v>40033922615.68</v>
      </c>
      <c r="K23" s="247" t="s">
        <v>90</v>
      </c>
      <c r="L23" s="213"/>
      <c r="M23" s="321"/>
      <c r="N23" s="321"/>
      <c r="O23" s="213"/>
      <c r="P23" s="213"/>
      <c r="Q23" s="213"/>
      <c r="R23" s="213"/>
      <c r="S23" s="213"/>
      <c r="T23" s="213"/>
      <c r="U23" s="213"/>
    </row>
    <row r="24" spans="1:21" ht="15.75" customHeight="1" x14ac:dyDescent="0.4">
      <c r="A24" s="230" t="s">
        <v>862</v>
      </c>
      <c r="B24" s="158" t="str">
        <f>IFERROR(VLOOKUP(Government_revenues_table[[#This Row],[GFS Classification]],Table6_GFS_codes_classification[],COLUMNS($F:F)+3,FALSE),"Do not enter data")</f>
        <v>Taxes (11E)</v>
      </c>
      <c r="C24" s="158" t="str">
        <f>IFERROR(VLOOKUP(Government_revenues_table[[#This Row],[GFS Classification]],Table6_GFS_codes_classification[],COLUMNS($F:G)+3,FALSE),"Do not enter data")</f>
        <v>Taxes on goods and services (114E)</v>
      </c>
      <c r="D24" s="158" t="str">
        <f>IFERROR(VLOOKUP(Government_revenues_table[[#This Row],[GFS Classification]],Table6_GFS_codes_classification[],COLUMNS($F:H)+3,FALSE),"Do not enter data")</f>
        <v>General taxes on goods and services (VAT, sales tax, turnover tax) (1141E)</v>
      </c>
      <c r="E24" s="158" t="str">
        <f>IFERROR(VLOOKUP(Government_revenues_table[[#This Row],[GFS Classification]],Table6_GFS_codes_classification[],COLUMNS($F:I)+3,FALSE),"Do not enter data")</f>
        <v>General taxes on goods and services (VAT, sales tax, turnover tax) (1141E)</v>
      </c>
      <c r="F24" s="247" t="s">
        <v>863</v>
      </c>
      <c r="G24" s="187" t="s">
        <v>335</v>
      </c>
      <c r="H24" s="247" t="s">
        <v>864</v>
      </c>
      <c r="I24" s="247" t="s">
        <v>308</v>
      </c>
      <c r="J24" s="277">
        <v>82079956214.160004</v>
      </c>
      <c r="K24" s="247" t="s">
        <v>90</v>
      </c>
      <c r="L24" s="213"/>
      <c r="M24" s="321"/>
      <c r="N24" s="321"/>
      <c r="O24" s="213"/>
      <c r="P24" s="213"/>
      <c r="Q24" s="213"/>
      <c r="R24" s="213"/>
      <c r="S24" s="213"/>
      <c r="T24" s="213"/>
      <c r="U24" s="213"/>
    </row>
    <row r="25" spans="1:21" ht="15.75" customHeight="1" x14ac:dyDescent="0.4">
      <c r="A25" s="230" t="s">
        <v>865</v>
      </c>
      <c r="B25" s="158" t="str">
        <f>IFERROR(VLOOKUP(Government_revenues_table[[#This Row],[GFS Classification]],Table6_GFS_codes_classification[],COLUMNS($F:F)+3,FALSE),"Do not enter data")</f>
        <v>Taxes (11E)</v>
      </c>
      <c r="C25" s="158" t="str">
        <f>IFERROR(VLOOKUP(Government_revenues_table[[#This Row],[GFS Classification]],Table6_GFS_codes_classification[],COLUMNS($F:G)+3,FALSE),"Do not enter data")</f>
        <v>Taxes on goods and services (114E)</v>
      </c>
      <c r="D25" s="158" t="str">
        <f>IFERROR(VLOOKUP(Government_revenues_table[[#This Row],[GFS Classification]],Table6_GFS_codes_classification[],COLUMNS($F:H)+3,FALSE),"Do not enter data")</f>
        <v>General taxes on goods and services (VAT, sales tax, turnover tax) (1141E)</v>
      </c>
      <c r="E25" s="158" t="str">
        <f>IFERROR(VLOOKUP(Government_revenues_table[[#This Row],[GFS Classification]],Table6_GFS_codes_classification[],COLUMNS($F:I)+3,FALSE),"Do not enter data")</f>
        <v>General taxes on goods and services (VAT, sales tax, turnover tax) (1141E)</v>
      </c>
      <c r="F25" s="247" t="s">
        <v>863</v>
      </c>
      <c r="G25" s="187" t="s">
        <v>335</v>
      </c>
      <c r="H25" s="247" t="s">
        <v>866</v>
      </c>
      <c r="I25" s="247" t="s">
        <v>313</v>
      </c>
      <c r="J25" s="277">
        <v>84553890191.800003</v>
      </c>
      <c r="K25" s="247" t="s">
        <v>90</v>
      </c>
      <c r="L25" s="213"/>
      <c r="M25" s="321"/>
      <c r="N25" s="321"/>
      <c r="O25" s="213"/>
      <c r="P25" s="213"/>
      <c r="Q25" s="213"/>
      <c r="R25" s="213"/>
      <c r="S25" s="213"/>
      <c r="T25" s="213"/>
      <c r="U25" s="213"/>
    </row>
    <row r="26" spans="1:21" ht="15.75" customHeight="1" x14ac:dyDescent="0.4">
      <c r="A26" s="230" t="s">
        <v>867</v>
      </c>
      <c r="B26" s="158" t="str">
        <f>IFERROR(VLOOKUP(Government_revenues_table[[#This Row],[GFS Classification]],Table6_GFS_codes_classification[],COLUMNS($F:F)+3,FALSE),"Do not enter data")</f>
        <v>Taxes (11E)</v>
      </c>
      <c r="C26" s="158" t="str">
        <f>IFERROR(VLOOKUP(Government_revenues_table[[#This Row],[GFS Classification]],Table6_GFS_codes_classification[],COLUMNS($F:G)+3,FALSE),"Do not enter data")</f>
        <v>Taxes on goods and services (114E)</v>
      </c>
      <c r="D26" s="158" t="str">
        <f>IFERROR(VLOOKUP(Government_revenues_table[[#This Row],[GFS Classification]],Table6_GFS_codes_classification[],COLUMNS($F:H)+3,FALSE),"Do not enter data")</f>
        <v>Excise taxes (1142E)</v>
      </c>
      <c r="E26" s="158" t="str">
        <f>IFERROR(VLOOKUP(Government_revenues_table[[#This Row],[GFS Classification]],Table6_GFS_codes_classification[],COLUMNS($F:I)+3,FALSE),"Do not enter data")</f>
        <v>Excise taxes (1142E)</v>
      </c>
      <c r="F26" s="247" t="s">
        <v>868</v>
      </c>
      <c r="G26" s="187" t="s">
        <v>335</v>
      </c>
      <c r="H26" s="247" t="s">
        <v>869</v>
      </c>
      <c r="I26" s="247" t="s">
        <v>313</v>
      </c>
      <c r="J26" s="277">
        <v>9325750</v>
      </c>
      <c r="K26" s="247" t="s">
        <v>90</v>
      </c>
      <c r="L26" s="213"/>
      <c r="M26" s="321"/>
      <c r="N26" s="321"/>
      <c r="O26" s="213"/>
      <c r="P26" s="213"/>
      <c r="Q26" s="213"/>
      <c r="R26" s="213"/>
      <c r="S26" s="213"/>
      <c r="T26" s="213"/>
      <c r="U26" s="213"/>
    </row>
    <row r="27" spans="1:21" x14ac:dyDescent="0.4">
      <c r="A27" s="230" t="s">
        <v>870</v>
      </c>
      <c r="B27" s="158" t="str">
        <f>IFERROR(VLOOKUP(Government_revenues_table[[#This Row],[GFS Classification]],Table6_GFS_codes_classification[],COLUMNS($F:F)+3,FALSE),"Do not enter data")</f>
        <v>Other revenue (14E)</v>
      </c>
      <c r="C27" s="158" t="str">
        <f>IFERROR(VLOOKUP(Government_revenues_table[[#This Row],[GFS Classification]],Table6_GFS_codes_classification[],COLUMNS($F:G)+3,FALSE),"Do not enter data")</f>
        <v>Property income (141E)</v>
      </c>
      <c r="D27" s="158" t="str">
        <f>IFERROR(VLOOKUP(Government_revenues_table[[#This Row],[GFS Classification]],Table6_GFS_codes_classification[],COLUMNS($F:H)+3,FALSE),"Do not enter data")</f>
        <v>Rent (1415E)</v>
      </c>
      <c r="E27" s="158" t="str">
        <f>IFERROR(VLOOKUP(Government_revenues_table[[#This Row],[GFS Classification]],Table6_GFS_codes_classification[],COLUMNS($F:I)+3,FALSE),"Do not enter data")</f>
        <v>Royalties (1415E1)</v>
      </c>
      <c r="F27" s="247" t="s">
        <v>871</v>
      </c>
      <c r="G27" s="187" t="s">
        <v>335</v>
      </c>
      <c r="H27" s="247" t="s">
        <v>872</v>
      </c>
      <c r="I27" s="247" t="s">
        <v>308</v>
      </c>
      <c r="J27" s="277">
        <v>984827331813.73999</v>
      </c>
      <c r="K27" s="247" t="s">
        <v>90</v>
      </c>
      <c r="L27" s="213"/>
      <c r="M27" s="296" t="s">
        <v>873</v>
      </c>
      <c r="N27" s="296"/>
      <c r="O27" s="213"/>
      <c r="P27" s="213"/>
      <c r="Q27" s="213"/>
      <c r="R27" s="213"/>
      <c r="S27" s="213"/>
      <c r="T27" s="213"/>
      <c r="U27" s="213"/>
    </row>
    <row r="28" spans="1:21" x14ac:dyDescent="0.4">
      <c r="A28" s="230" t="s">
        <v>874</v>
      </c>
      <c r="B28" s="158" t="str">
        <f>IFERROR(VLOOKUP(Government_revenues_table[[#This Row],[GFS Classification]],Table6_GFS_codes_classification[],COLUMNS($F:F)+3,FALSE),"Do not enter data")</f>
        <v>Taxes (11E)</v>
      </c>
      <c r="C28" s="158" t="str">
        <f>IFERROR(VLOOKUP(Government_revenues_table[[#This Row],[GFS Classification]],Table6_GFS_codes_classification[],COLUMNS($F:G)+3,FALSE),"Do not enter data")</f>
        <v>Taxes on goods and services (114E)</v>
      </c>
      <c r="D28" s="158" t="str">
        <f>IFERROR(VLOOKUP(Government_revenues_table[[#This Row],[GFS Classification]],Table6_GFS_codes_classification[],COLUMNS($F:H)+3,FALSE),"Do not enter data")</f>
        <v>Taxes on use of goods/permission to use goods or perform activities (1145E)</v>
      </c>
      <c r="E28" s="158" t="str">
        <f>IFERROR(VLOOKUP(Government_revenues_table[[#This Row],[GFS Classification]],Table6_GFS_codes_classification[],COLUMNS($F:I)+3,FALSE),"Do not enter data")</f>
        <v>Licence fees (114521E)</v>
      </c>
      <c r="F28" s="247" t="s">
        <v>875</v>
      </c>
      <c r="G28" s="187" t="s">
        <v>335</v>
      </c>
      <c r="H28" s="247" t="s">
        <v>876</v>
      </c>
      <c r="I28" s="247" t="s">
        <v>311</v>
      </c>
      <c r="J28" s="277">
        <v>7939776169.3199997</v>
      </c>
      <c r="K28" s="247" t="s">
        <v>90</v>
      </c>
      <c r="L28" s="213"/>
      <c r="M28" s="296" t="s">
        <v>877</v>
      </c>
      <c r="N28" s="296"/>
      <c r="O28" s="213"/>
      <c r="P28" s="213"/>
      <c r="Q28" s="213"/>
      <c r="R28" s="213"/>
      <c r="S28" s="213"/>
      <c r="T28" s="213"/>
      <c r="U28" s="213"/>
    </row>
    <row r="29" spans="1:21" ht="15.5" thickBot="1" x14ac:dyDescent="0.45">
      <c r="A29" s="230" t="s">
        <v>878</v>
      </c>
      <c r="B29" s="158" t="str">
        <f>IFERROR(VLOOKUP(Government_revenues_table[[#This Row],[GFS Classification]],Table6_GFS_codes_classification[],COLUMNS($F:F)+3,FALSE),"Do not enter data")</f>
        <v>Taxes (11E)</v>
      </c>
      <c r="C29" s="158" t="str">
        <f>IFERROR(VLOOKUP(Government_revenues_table[[#This Row],[GFS Classification]],Table6_GFS_codes_classification[],COLUMNS($F:G)+3,FALSE),"Do not enter data")</f>
        <v>Other taxes payable by natural resource companies (116E)</v>
      </c>
      <c r="D29" s="158" t="str">
        <f>IFERROR(VLOOKUP(Government_revenues_table[[#This Row],[GFS Classification]],Table6_GFS_codes_classification[],COLUMNS($F:H)+3,FALSE),"Do not enter data")</f>
        <v>Other taxes payable by natural resource companies (116E)</v>
      </c>
      <c r="E29" s="158" t="str">
        <f>IFERROR(VLOOKUP(Government_revenues_table[[#This Row],[GFS Classification]],Table6_GFS_codes_classification[],COLUMNS($F:I)+3,FALSE),"Do not enter data")</f>
        <v>Other taxes payable by natural resource companies (116E)</v>
      </c>
      <c r="F29" s="247" t="s">
        <v>879</v>
      </c>
      <c r="G29" s="187" t="s">
        <v>335</v>
      </c>
      <c r="H29" s="247" t="s">
        <v>880</v>
      </c>
      <c r="I29" s="247" t="s">
        <v>311</v>
      </c>
      <c r="J29" s="277">
        <v>762701521.11000001</v>
      </c>
      <c r="K29" s="247" t="s">
        <v>90</v>
      </c>
      <c r="L29" s="213"/>
      <c r="M29" s="159"/>
      <c r="N29" s="159"/>
      <c r="O29" s="213"/>
      <c r="P29" s="213"/>
      <c r="Q29" s="213"/>
      <c r="R29" s="213"/>
      <c r="S29" s="213"/>
      <c r="T29" s="213"/>
      <c r="U29" s="213"/>
    </row>
    <row r="30" spans="1:21" x14ac:dyDescent="0.4">
      <c r="A30" s="230" t="s">
        <v>881</v>
      </c>
      <c r="B30" s="158" t="str">
        <f>IFERROR(VLOOKUP(Government_revenues_table[[#This Row],[GFS Classification]],Table6_GFS_codes_classification[],COLUMNS($F:F)+3,FALSE),"Do not enter data")</f>
        <v>Taxes (11E)</v>
      </c>
      <c r="C30" s="158" t="str">
        <f>IFERROR(VLOOKUP(Government_revenues_table[[#This Row],[GFS Classification]],Table6_GFS_codes_classification[],COLUMNS($F:G)+3,FALSE),"Do not enter data")</f>
        <v>Taxes on goods and services (114E)</v>
      </c>
      <c r="D30" s="158" t="str">
        <f>IFERROR(VLOOKUP(Government_revenues_table[[#This Row],[GFS Classification]],Table6_GFS_codes_classification[],COLUMNS($F:H)+3,FALSE),"Do not enter data")</f>
        <v>Taxes on use of goods/permission to use goods or perform activities (1145E)</v>
      </c>
      <c r="E30" s="158" t="str">
        <f>IFERROR(VLOOKUP(Government_revenues_table[[#This Row],[GFS Classification]],Table6_GFS_codes_classification[],COLUMNS($F:I)+3,FALSE),"Do not enter data")</f>
        <v>Licence fees (114521E)</v>
      </c>
      <c r="F30" s="247" t="s">
        <v>875</v>
      </c>
      <c r="G30" s="187" t="s">
        <v>882</v>
      </c>
      <c r="H30" s="247" t="s">
        <v>883</v>
      </c>
      <c r="I30" s="247" t="s">
        <v>311</v>
      </c>
      <c r="J30" s="277">
        <v>43414504.560000002</v>
      </c>
      <c r="K30" s="247" t="s">
        <v>90</v>
      </c>
      <c r="L30" s="213"/>
      <c r="M30" s="213"/>
      <c r="N30" s="213"/>
      <c r="O30" s="213"/>
      <c r="P30" s="35"/>
      <c r="Q30" s="187"/>
      <c r="R30" s="272"/>
      <c r="S30" s="187"/>
      <c r="T30" s="272"/>
      <c r="U30" s="187"/>
    </row>
    <row r="31" spans="1:21" x14ac:dyDescent="0.4">
      <c r="A31" s="230" t="s">
        <v>884</v>
      </c>
      <c r="B31" s="158" t="str">
        <f>IFERROR(VLOOKUP(Government_revenues_table[[#This Row],[GFS Classification]],Table6_GFS_codes_classification[],COLUMNS($F:F)+3,FALSE),"Do not enter data")</f>
        <v>Taxes (11E)</v>
      </c>
      <c r="C31" s="158" t="str">
        <f>IFERROR(VLOOKUP(Government_revenues_table[[#This Row],[GFS Classification]],Table6_GFS_codes_classification[],COLUMNS($F:G)+3,FALSE),"Do not enter data")</f>
        <v>Other taxes payable by natural resource companies (116E)</v>
      </c>
      <c r="D31" s="158" t="str">
        <f>IFERROR(VLOOKUP(Government_revenues_table[[#This Row],[GFS Classification]],Table6_GFS_codes_classification[],COLUMNS($F:H)+3,FALSE),"Do not enter data")</f>
        <v>Other taxes payable by natural resource companies (116E)</v>
      </c>
      <c r="E31" s="158" t="str">
        <f>IFERROR(VLOOKUP(Government_revenues_table[[#This Row],[GFS Classification]],Table6_GFS_codes_classification[],COLUMNS($F:I)+3,FALSE),"Do not enter data")</f>
        <v>Other taxes payable by natural resource companies (116E)</v>
      </c>
      <c r="F31" s="247" t="s">
        <v>879</v>
      </c>
      <c r="G31" s="187" t="s">
        <v>335</v>
      </c>
      <c r="H31" s="247" t="s">
        <v>885</v>
      </c>
      <c r="I31" s="247" t="s">
        <v>320</v>
      </c>
      <c r="J31" s="277">
        <v>4095697521</v>
      </c>
      <c r="K31" s="247" t="s">
        <v>90</v>
      </c>
      <c r="L31" s="213"/>
      <c r="M31" s="213"/>
      <c r="N31" s="213"/>
      <c r="O31" s="213"/>
      <c r="P31" s="318"/>
      <c r="Q31" s="318"/>
      <c r="R31" s="318"/>
      <c r="S31" s="318"/>
      <c r="T31" s="318"/>
      <c r="U31" s="318"/>
    </row>
    <row r="32" spans="1:21" x14ac:dyDescent="0.4">
      <c r="A32" s="230" t="s">
        <v>886</v>
      </c>
      <c r="B32" s="158" t="str">
        <f>IFERROR(VLOOKUP(Government_revenues_table[[#This Row],[GFS Classification]],Table6_GFS_codes_classification[],COLUMNS($F:F)+3,FALSE),"Do not enter data")</f>
        <v>Taxes (11E)</v>
      </c>
      <c r="C32" s="158" t="str">
        <f>IFERROR(VLOOKUP(Government_revenues_table[[#This Row],[GFS Classification]],Table6_GFS_codes_classification[],COLUMNS($F:G)+3,FALSE),"Do not enter data")</f>
        <v>Taxes on goods and services (114E)</v>
      </c>
      <c r="D32" s="158" t="str">
        <f>IFERROR(VLOOKUP(Government_revenues_table[[#This Row],[GFS Classification]],Table6_GFS_codes_classification[],COLUMNS($F:H)+3,FALSE),"Do not enter data")</f>
        <v>Taxes on use of goods/permission to use goods or perform activities (1145E)</v>
      </c>
      <c r="E32" s="158" t="str">
        <f>IFERROR(VLOOKUP(Government_revenues_table[[#This Row],[GFS Classification]],Table6_GFS_codes_classification[],COLUMNS($F:I)+3,FALSE),"Do not enter data")</f>
        <v>Emission and pollution taxes (114522E)</v>
      </c>
      <c r="F32" s="247" t="s">
        <v>887</v>
      </c>
      <c r="G32" s="187" t="s">
        <v>335</v>
      </c>
      <c r="H32" s="247" t="s">
        <v>888</v>
      </c>
      <c r="I32" s="247" t="s">
        <v>308</v>
      </c>
      <c r="J32" s="277">
        <v>33847339547.760002</v>
      </c>
      <c r="K32" s="247" t="s">
        <v>90</v>
      </c>
      <c r="L32" s="213"/>
      <c r="M32" s="213"/>
      <c r="N32" s="213"/>
      <c r="O32" s="213"/>
      <c r="P32" s="213"/>
      <c r="Q32" s="213"/>
      <c r="R32" s="213"/>
      <c r="S32" s="213"/>
      <c r="T32" s="213"/>
      <c r="U32" s="213"/>
    </row>
    <row r="33" spans="1:20" x14ac:dyDescent="0.4">
      <c r="A33" s="230" t="s">
        <v>889</v>
      </c>
      <c r="B33" s="158" t="str">
        <f>IFERROR(VLOOKUP(Government_revenues_table[[#This Row],[GFS Classification]],Table6_GFS_codes_classification[],COLUMNS($F:F)+3,FALSE),"Do not enter data")</f>
        <v>Social contributions (12E)</v>
      </c>
      <c r="C33" s="158" t="str">
        <f>IFERROR(VLOOKUP(Government_revenues_table[[#This Row],[GFS Classification]],Table6_GFS_codes_classification[],COLUMNS($F:G)+3,FALSE),"Do not enter data")</f>
        <v>Social security employer contributions (1212E)</v>
      </c>
      <c r="D33" s="158" t="str">
        <f>IFERROR(VLOOKUP(Government_revenues_table[[#This Row],[GFS Classification]],Table6_GFS_codes_classification[],COLUMNS($F:H)+3,FALSE),"Do not enter data")</f>
        <v>Social security employer contributions (1212E)</v>
      </c>
      <c r="E33" s="158" t="str">
        <f>IFERROR(VLOOKUP(Government_revenues_table[[#This Row],[GFS Classification]],Table6_GFS_codes_classification[],COLUMNS($F:I)+3,FALSE),"Do not enter data")</f>
        <v>Social security employer contributions (1212E)</v>
      </c>
      <c r="F33" s="247" t="s">
        <v>890</v>
      </c>
      <c r="G33" s="187" t="s">
        <v>335</v>
      </c>
      <c r="H33" s="247" t="s">
        <v>891</v>
      </c>
      <c r="I33" s="247" t="s">
        <v>312</v>
      </c>
      <c r="J33" s="277">
        <v>221822928295.26999</v>
      </c>
      <c r="K33" s="247" t="s">
        <v>90</v>
      </c>
      <c r="L33" s="213"/>
      <c r="M33" s="213"/>
      <c r="N33" s="213"/>
      <c r="O33" s="213"/>
      <c r="P33" s="213"/>
      <c r="Q33" s="213"/>
      <c r="R33" s="213"/>
      <c r="S33" s="213"/>
      <c r="T33" s="213"/>
    </row>
    <row r="34" spans="1:20" x14ac:dyDescent="0.4">
      <c r="A34" s="230" t="s">
        <v>892</v>
      </c>
      <c r="B34" s="158" t="str">
        <f>IFERROR(VLOOKUP(Government_revenues_table[[#This Row],[GFS Classification]],Table6_GFS_codes_classification[],COLUMNS($F:F)+3,FALSE),"Do not enter data")</f>
        <v>Taxes (11E)</v>
      </c>
      <c r="C34" s="158" t="str">
        <f>IFERROR(VLOOKUP(Government_revenues_table[[#This Row],[GFS Classification]],Table6_GFS_codes_classification[],COLUMNS($F:G)+3,FALSE),"Do not enter data")</f>
        <v>Taxes on international trade and transactions (115E)</v>
      </c>
      <c r="D34" s="158" t="str">
        <f>IFERROR(VLOOKUP(Government_revenues_table[[#This Row],[GFS Classification]],Table6_GFS_codes_classification[],COLUMNS($F:H)+3,FALSE),"Do not enter data")</f>
        <v>Customs and other import duties (1151E)</v>
      </c>
      <c r="E34" s="158" t="str">
        <f>IFERROR(VLOOKUP(Government_revenues_table[[#This Row],[GFS Classification]],Table6_GFS_codes_classification[],COLUMNS($F:I)+3,FALSE),"Do not enter data")</f>
        <v>Customs and other import duties (1151E)</v>
      </c>
      <c r="F34" s="247" t="s">
        <v>860</v>
      </c>
      <c r="G34" s="187" t="s">
        <v>335</v>
      </c>
      <c r="H34" s="247" t="s">
        <v>893</v>
      </c>
      <c r="I34" s="247" t="s">
        <v>313</v>
      </c>
      <c r="J34" s="277">
        <v>41483336557.130005</v>
      </c>
      <c r="K34" s="247" t="s">
        <v>90</v>
      </c>
      <c r="L34" s="213"/>
      <c r="M34" s="213"/>
      <c r="N34" s="213"/>
      <c r="O34" s="213"/>
      <c r="P34" s="213"/>
      <c r="Q34" s="213"/>
      <c r="R34" s="273"/>
      <c r="S34" s="213"/>
      <c r="T34" s="213"/>
    </row>
    <row r="35" spans="1:20" x14ac:dyDescent="0.4">
      <c r="A35" s="230" t="s">
        <v>894</v>
      </c>
      <c r="B35" s="160" t="str">
        <f>IFERROR(VLOOKUP(Government_revenues_table[[#This Row],[GFS Classification]],Table6_GFS_codes_classification[],COLUMNS($F:F)+3,FALSE),"Do not enter data")</f>
        <v>Taxes (11E)</v>
      </c>
      <c r="C35" s="160" t="str">
        <f>IFERROR(VLOOKUP(Government_revenues_table[[#This Row],[GFS Classification]],Table6_GFS_codes_classification[],COLUMNS($F:G)+3,FALSE),"Do not enter data")</f>
        <v>Other taxes payable by natural resource companies (116E)</v>
      </c>
      <c r="D35" s="160" t="str">
        <f>IFERROR(VLOOKUP(Government_revenues_table[[#This Row],[GFS Classification]],Table6_GFS_codes_classification[],COLUMNS($F:H)+3,FALSE),"Do not enter data")</f>
        <v>Other taxes payable by natural resource companies (116E)</v>
      </c>
      <c r="E35" s="160" t="str">
        <f>IFERROR(VLOOKUP(Government_revenues_table[[#This Row],[GFS Classification]],Table6_GFS_codes_classification[],COLUMNS($F:I)+3,FALSE),"Do not enter data")</f>
        <v>Other taxes payable by natural resource companies (116E)</v>
      </c>
      <c r="F35" s="247" t="s">
        <v>879</v>
      </c>
      <c r="G35" s="187" t="s">
        <v>882</v>
      </c>
      <c r="H35" s="247" t="s">
        <v>895</v>
      </c>
      <c r="I35" s="247" t="s">
        <v>311</v>
      </c>
      <c r="J35" s="277">
        <v>228211300</v>
      </c>
      <c r="K35" s="247" t="s">
        <v>90</v>
      </c>
      <c r="L35" s="213"/>
      <c r="M35" s="213"/>
      <c r="N35" s="213"/>
      <c r="O35" s="213"/>
      <c r="P35" s="213"/>
      <c r="Q35" s="213"/>
      <c r="R35" s="250"/>
      <c r="S35" s="213"/>
      <c r="T35" s="213"/>
    </row>
    <row r="36" spans="1:20" x14ac:dyDescent="0.4">
      <c r="A36" s="230" t="s">
        <v>896</v>
      </c>
      <c r="B36" s="158" t="str">
        <f>IFERROR(VLOOKUP(Government_revenues_table[[#This Row],[GFS Classification]],Table6_GFS_codes_classification[],COLUMNS($F:F)+3,FALSE),"Do not enter data")</f>
        <v>Taxes (11E)</v>
      </c>
      <c r="C36" s="158" t="str">
        <f>IFERROR(VLOOKUP(Government_revenues_table[[#This Row],[GFS Classification]],Table6_GFS_codes_classification[],COLUMNS($F:G)+3,FALSE),"Do not enter data")</f>
        <v>Other taxes payable by natural resource companies (116E)</v>
      </c>
      <c r="D36" s="158" t="str">
        <f>IFERROR(VLOOKUP(Government_revenues_table[[#This Row],[GFS Classification]],Table6_GFS_codes_classification[],COLUMNS($F:H)+3,FALSE),"Do not enter data")</f>
        <v>Other taxes payable by natural resource companies (116E)</v>
      </c>
      <c r="E36" s="158" t="str">
        <f>IFERROR(VLOOKUP(Government_revenues_table[[#This Row],[GFS Classification]],Table6_GFS_codes_classification[],COLUMNS($F:I)+3,FALSE),"Do not enter data")</f>
        <v>Other taxes payable by natural resource companies (116E)</v>
      </c>
      <c r="F36" s="247" t="s">
        <v>879</v>
      </c>
      <c r="G36" s="187" t="s">
        <v>882</v>
      </c>
      <c r="H36" s="247" t="s">
        <v>897</v>
      </c>
      <c r="I36" s="247" t="s">
        <v>311</v>
      </c>
      <c r="J36" s="277">
        <v>394830000</v>
      </c>
      <c r="K36" s="247" t="s">
        <v>90</v>
      </c>
      <c r="L36" s="213"/>
      <c r="M36" s="213"/>
      <c r="N36" s="213"/>
      <c r="O36" s="213"/>
      <c r="P36" s="213"/>
      <c r="Q36" s="213"/>
      <c r="R36" s="213"/>
      <c r="S36" s="213"/>
      <c r="T36" s="213"/>
    </row>
    <row r="37" spans="1:20" x14ac:dyDescent="0.4">
      <c r="A37" s="230" t="s">
        <v>898</v>
      </c>
      <c r="B37" s="158" t="str">
        <f>IFERROR(VLOOKUP(Government_revenues_table[[#This Row],[GFS Classification]],Table6_GFS_codes_classification[],COLUMNS($F:F)+3,FALSE),"Do not enter data")</f>
        <v>Other revenue (14E)</v>
      </c>
      <c r="C37" s="158" t="str">
        <f>IFERROR(VLOOKUP(Government_revenues_table[[#This Row],[GFS Classification]],Table6_GFS_codes_classification[],COLUMNS($F:G)+3,FALSE),"Do not enter data")</f>
        <v>Property income (141E)</v>
      </c>
      <c r="D37" s="158" t="str">
        <f>IFERROR(VLOOKUP(Government_revenues_table[[#This Row],[GFS Classification]],Table6_GFS_codes_classification[],COLUMNS($F:H)+3,FALSE),"Do not enter data")</f>
        <v>Dividends (1412E)</v>
      </c>
      <c r="E37" s="158" t="str">
        <f>IFERROR(VLOOKUP(Government_revenues_table[[#This Row],[GFS Classification]],Table6_GFS_codes_classification[],COLUMNS($F:I)+3,FALSE),"Do not enter data")</f>
        <v>From state-owned enterprises (1412E1)</v>
      </c>
      <c r="F37" s="247" t="s">
        <v>899</v>
      </c>
      <c r="G37" s="187" t="s">
        <v>335</v>
      </c>
      <c r="H37" s="247" t="s">
        <v>900</v>
      </c>
      <c r="I37" s="247" t="s">
        <v>315</v>
      </c>
      <c r="J37" s="277">
        <v>155040000000</v>
      </c>
      <c r="K37" s="247" t="s">
        <v>90</v>
      </c>
      <c r="L37" s="213"/>
      <c r="M37" s="213"/>
      <c r="N37" s="213"/>
      <c r="O37" s="213"/>
      <c r="P37" s="213"/>
      <c r="Q37" s="213"/>
      <c r="R37" s="213"/>
      <c r="S37" s="213"/>
      <c r="T37" s="213"/>
    </row>
    <row r="38" spans="1:20" x14ac:dyDescent="0.4">
      <c r="A38" s="230" t="s">
        <v>901</v>
      </c>
      <c r="B38" s="158" t="str">
        <f>IFERROR(VLOOKUP(Government_revenues_table[[#This Row],[GFS Classification]],Table6_GFS_codes_classification[],COLUMNS($F:F)+3,FALSE),"Do not enter data")</f>
        <v>Other revenue (14E)</v>
      </c>
      <c r="C38" s="158" t="str">
        <f>IFERROR(VLOOKUP(Government_revenues_table[[#This Row],[GFS Classification]],Table6_GFS_codes_classification[],COLUMNS($F:G)+3,FALSE),"Do not enter data")</f>
        <v>Fines, penalties, and forfeits (143E)</v>
      </c>
      <c r="D38" s="158" t="str">
        <f>IFERROR(VLOOKUP(Government_revenues_table[[#This Row],[GFS Classification]],Table6_GFS_codes_classification[],COLUMNS($F:H)+3,FALSE),"Do not enter data")</f>
        <v>Fines, penalties, and forfeits (143E)</v>
      </c>
      <c r="E38" s="158" t="str">
        <f>IFERROR(VLOOKUP(Government_revenues_table[[#This Row],[GFS Classification]],Table6_GFS_codes_classification[],COLUMNS($F:I)+3,FALSE),"Do not enter data")</f>
        <v>Fines, penalties, and forfeits (143E)</v>
      </c>
      <c r="F38" s="247" t="s">
        <v>902</v>
      </c>
      <c r="G38" s="187" t="s">
        <v>335</v>
      </c>
      <c r="H38" s="247" t="s">
        <v>903</v>
      </c>
      <c r="I38" s="247" t="s">
        <v>319</v>
      </c>
      <c r="J38" s="277">
        <v>3774976479.3699999</v>
      </c>
      <c r="K38" s="247" t="s">
        <v>90</v>
      </c>
      <c r="L38" s="213"/>
      <c r="M38" s="213"/>
      <c r="N38" s="213"/>
      <c r="O38" s="213"/>
      <c r="P38" s="213"/>
      <c r="Q38" s="213"/>
      <c r="R38" s="213"/>
      <c r="S38" s="213"/>
      <c r="T38" s="273"/>
    </row>
    <row r="39" spans="1:20" x14ac:dyDescent="0.4">
      <c r="A39" s="230" t="s">
        <v>904</v>
      </c>
      <c r="B39" s="158" t="str">
        <f>IFERROR(VLOOKUP(Government_revenues_table[[#This Row],[GFS Classification]],Table6_GFS_codes_classification[],COLUMNS($F:F)+3,FALSE),"Do not enter data")</f>
        <v>Other revenue (14E)</v>
      </c>
      <c r="C39" s="158" t="str">
        <f>IFERROR(VLOOKUP(Government_revenues_table[[#This Row],[GFS Classification]],Table6_GFS_codes_classification[],COLUMNS($F:G)+3,FALSE),"Do not enter data")</f>
        <v>Fines, penalties, and forfeits (143E)</v>
      </c>
      <c r="D39" s="158" t="str">
        <f>IFERROR(VLOOKUP(Government_revenues_table[[#This Row],[GFS Classification]],Table6_GFS_codes_classification[],COLUMNS($F:H)+3,FALSE),"Do not enter data")</f>
        <v>Fines, penalties, and forfeits (143E)</v>
      </c>
      <c r="E39" s="158" t="str">
        <f>IFERROR(VLOOKUP(Government_revenues_table[[#This Row],[GFS Classification]],Table6_GFS_codes_classification[],COLUMNS($F:I)+3,FALSE),"Do not enter data")</f>
        <v>Fines, penalties, and forfeits (143E)</v>
      </c>
      <c r="F39" s="247" t="s">
        <v>902</v>
      </c>
      <c r="G39" s="187" t="s">
        <v>335</v>
      </c>
      <c r="H39" s="247" t="s">
        <v>905</v>
      </c>
      <c r="I39" s="247" t="s">
        <v>311</v>
      </c>
      <c r="J39" s="277">
        <v>173830138.5</v>
      </c>
      <c r="K39" s="247" t="s">
        <v>90</v>
      </c>
      <c r="L39" s="213"/>
      <c r="M39" s="213"/>
      <c r="N39" s="213"/>
      <c r="O39" s="213"/>
      <c r="P39" s="213"/>
      <c r="Q39" s="213"/>
      <c r="R39" s="213"/>
      <c r="S39" s="213"/>
      <c r="T39" s="250"/>
    </row>
    <row r="40" spans="1:20" x14ac:dyDescent="0.4">
      <c r="A40" s="230" t="s">
        <v>906</v>
      </c>
      <c r="B40" s="158" t="str">
        <f>IFERROR(VLOOKUP(Government_revenues_table[[#This Row],[GFS Classification]],Table6_GFS_codes_classification[],COLUMNS($F:F)+3,FALSE),"Do not enter data")</f>
        <v>Taxes (11E)</v>
      </c>
      <c r="C40" s="158" t="str">
        <f>IFERROR(VLOOKUP(Government_revenues_table[[#This Row],[GFS Classification]],Table6_GFS_codes_classification[],COLUMNS($F:G)+3,FALSE),"Do not enter data")</f>
        <v>Other taxes payable by natural resource companies (116E)</v>
      </c>
      <c r="D40" s="158" t="str">
        <f>IFERROR(VLOOKUP(Government_revenues_table[[#This Row],[GFS Classification]],Table6_GFS_codes_classification[],COLUMNS($F:H)+3,FALSE),"Do not enter data")</f>
        <v>Other taxes payable by natural resource companies (116E)</v>
      </c>
      <c r="E40" s="158" t="str">
        <f>IFERROR(VLOOKUP(Government_revenues_table[[#This Row],[GFS Classification]],Table6_GFS_codes_classification[],COLUMNS($F:I)+3,FALSE),"Do not enter data")</f>
        <v>Other taxes payable by natural resource companies (116E)</v>
      </c>
      <c r="F40" s="247" t="s">
        <v>879</v>
      </c>
      <c r="G40" s="187" t="s">
        <v>335</v>
      </c>
      <c r="H40" s="247" t="s">
        <v>907</v>
      </c>
      <c r="I40" s="247" t="s">
        <v>319</v>
      </c>
      <c r="J40" s="277">
        <v>52342271613.799995</v>
      </c>
      <c r="K40" s="247" t="s">
        <v>90</v>
      </c>
      <c r="L40" s="213"/>
      <c r="M40" s="213"/>
      <c r="N40" s="213"/>
      <c r="O40" s="213"/>
      <c r="P40" s="213"/>
      <c r="Q40" s="213"/>
      <c r="R40" s="213"/>
      <c r="S40" s="213"/>
      <c r="T40" s="213"/>
    </row>
    <row r="41" spans="1:20" x14ac:dyDescent="0.4">
      <c r="A41" s="230" t="s">
        <v>908</v>
      </c>
      <c r="B41" s="158" t="str">
        <f>IFERROR(VLOOKUP(Government_revenues_table[[#This Row],[GFS Classification]],Table6_GFS_codes_classification[],COLUMNS($F:F)+3,FALSE),"Do not enter data")</f>
        <v>Taxes (11E)</v>
      </c>
      <c r="C41" s="158" t="str">
        <f>IFERROR(VLOOKUP(Government_revenues_table[[#This Row],[GFS Classification]],Table6_GFS_codes_classification[],COLUMNS($F:G)+3,FALSE),"Do not enter data")</f>
        <v>Other taxes payable by natural resource companies (116E)</v>
      </c>
      <c r="D41" s="158" t="str">
        <f>IFERROR(VLOOKUP(Government_revenues_table[[#This Row],[GFS Classification]],Table6_GFS_codes_classification[],COLUMNS($F:H)+3,FALSE),"Do not enter data")</f>
        <v>Other taxes payable by natural resource companies (116E)</v>
      </c>
      <c r="E41" s="158" t="str">
        <f>IFERROR(VLOOKUP(Government_revenues_table[[#This Row],[GFS Classification]],Table6_GFS_codes_classification[],COLUMNS($F:I)+3,FALSE),"Do not enter data")</f>
        <v>Other taxes payable by natural resource companies (116E)</v>
      </c>
      <c r="F41" s="247" t="s">
        <v>879</v>
      </c>
      <c r="G41" s="187" t="s">
        <v>335</v>
      </c>
      <c r="H41" s="247" t="s">
        <v>909</v>
      </c>
      <c r="I41" s="247" t="s">
        <v>317</v>
      </c>
      <c r="J41" s="277">
        <v>35264565378.559998</v>
      </c>
      <c r="K41" s="247" t="s">
        <v>90</v>
      </c>
      <c r="L41" s="213"/>
      <c r="M41" s="213"/>
      <c r="N41" s="213"/>
      <c r="O41" s="213"/>
      <c r="P41" s="213"/>
      <c r="Q41" s="213"/>
      <c r="R41" s="273"/>
      <c r="S41" s="213"/>
      <c r="T41" s="213"/>
    </row>
    <row r="42" spans="1:20" x14ac:dyDescent="0.4">
      <c r="A42" s="230" t="s">
        <v>910</v>
      </c>
      <c r="B42" s="158" t="str">
        <f>IFERROR(VLOOKUP(Government_revenues_table[[#This Row],[GFS Classification]],Table6_GFS_codes_classification[],COLUMNS($F:F)+3,FALSE),"Do not enter data")</f>
        <v>Taxes (11E)</v>
      </c>
      <c r="C42" s="158" t="str">
        <f>IFERROR(VLOOKUP(Government_revenues_table[[#This Row],[GFS Classification]],Table6_GFS_codes_classification[],COLUMNS($F:G)+3,FALSE),"Do not enter data")</f>
        <v>Taxes on goods and services (114E)</v>
      </c>
      <c r="D42" s="158" t="str">
        <f>IFERROR(VLOOKUP(Government_revenues_table[[#This Row],[GFS Classification]],Table6_GFS_codes_classification[],COLUMNS($F:H)+3,FALSE),"Do not enter data")</f>
        <v>Taxes on use of goods/permission to use goods or perform activities (1145E)</v>
      </c>
      <c r="E42" s="158" t="str">
        <f>IFERROR(VLOOKUP(Government_revenues_table[[#This Row],[GFS Classification]],Table6_GFS_codes_classification[],COLUMNS($F:I)+3,FALSE),"Do not enter data")</f>
        <v>Emission and pollution taxes (114522E)</v>
      </c>
      <c r="F42" s="247" t="s">
        <v>887</v>
      </c>
      <c r="G42" s="187" t="s">
        <v>335</v>
      </c>
      <c r="H42" s="247" t="s">
        <v>911</v>
      </c>
      <c r="I42" s="247" t="s">
        <v>317</v>
      </c>
      <c r="J42" s="277">
        <v>1063188957.9300001</v>
      </c>
      <c r="K42" s="247" t="s">
        <v>90</v>
      </c>
      <c r="L42" s="213"/>
      <c r="M42" s="213"/>
      <c r="N42" s="213"/>
      <c r="O42" s="213"/>
      <c r="P42" s="213"/>
      <c r="Q42" s="213"/>
      <c r="R42" s="250"/>
      <c r="S42" s="213"/>
      <c r="T42" s="273"/>
    </row>
    <row r="43" spans="1:20" x14ac:dyDescent="0.4">
      <c r="A43" s="230" t="s">
        <v>912</v>
      </c>
      <c r="B43" s="158" t="str">
        <f>IFERROR(VLOOKUP(Government_revenues_table[[#This Row],[GFS Classification]],Table6_GFS_codes_classification[],COLUMNS($F:F)+3,FALSE),"Do not enter data")</f>
        <v>Taxes (11E)</v>
      </c>
      <c r="C43" s="158" t="str">
        <f>IFERROR(VLOOKUP(Government_revenues_table[[#This Row],[GFS Classification]],Table6_GFS_codes_classification[],COLUMNS($F:G)+3,FALSE),"Do not enter data")</f>
        <v>Other taxes payable by natural resource companies (116E)</v>
      </c>
      <c r="D43" s="158" t="str">
        <f>IFERROR(VLOOKUP(Government_revenues_table[[#This Row],[GFS Classification]],Table6_GFS_codes_classification[],COLUMNS($F:H)+3,FALSE),"Do not enter data")</f>
        <v>Other taxes payable by natural resource companies (116E)</v>
      </c>
      <c r="E43" s="158" t="str">
        <f>IFERROR(VLOOKUP(Government_revenues_table[[#This Row],[GFS Classification]],Table6_GFS_codes_classification[],COLUMNS($F:I)+3,FALSE),"Do not enter data")</f>
        <v>Other taxes payable by natural resource companies (116E)</v>
      </c>
      <c r="F43" s="247" t="s">
        <v>879</v>
      </c>
      <c r="G43" s="187" t="s">
        <v>335</v>
      </c>
      <c r="H43" s="247" t="s">
        <v>913</v>
      </c>
      <c r="I43" s="247" t="s">
        <v>317</v>
      </c>
      <c r="J43" s="278">
        <v>29702485136.25</v>
      </c>
      <c r="K43" s="247" t="s">
        <v>90</v>
      </c>
      <c r="L43" s="213"/>
      <c r="M43" s="213"/>
      <c r="N43" s="213"/>
      <c r="O43" s="213"/>
      <c r="P43" s="213"/>
      <c r="Q43" s="213"/>
      <c r="R43" s="250"/>
      <c r="S43" s="213"/>
      <c r="T43" s="250"/>
    </row>
    <row r="44" spans="1:20" x14ac:dyDescent="0.4">
      <c r="A44" s="230" t="s">
        <v>914</v>
      </c>
      <c r="B44" s="160" t="str">
        <f>IFERROR(VLOOKUP(Government_revenues_table[[#This Row],[GFS Classification]],Table6_GFS_codes_classification[],COLUMNS($F:F)+3,FALSE),"Do not enter data")</f>
        <v>Taxes (11E)</v>
      </c>
      <c r="C44" s="160" t="str">
        <f>IFERROR(VLOOKUP(Government_revenues_table[[#This Row],[GFS Classification]],Table6_GFS_codes_classification[],COLUMNS($F:G)+3,FALSE),"Do not enter data")</f>
        <v>Other taxes payable by natural resource companies (116E)</v>
      </c>
      <c r="D44" s="160" t="str">
        <f>IFERROR(VLOOKUP(Government_revenues_table[[#This Row],[GFS Classification]],Table6_GFS_codes_classification[],COLUMNS($F:H)+3,FALSE),"Do not enter data")</f>
        <v>Other taxes payable by natural resource companies (116E)</v>
      </c>
      <c r="E44" s="160" t="str">
        <f>IFERROR(VLOOKUP(Government_revenues_table[[#This Row],[GFS Classification]],Table6_GFS_codes_classification[],COLUMNS($F:I)+3,FALSE),"Do not enter data")</f>
        <v>Other taxes payable by natural resource companies (116E)</v>
      </c>
      <c r="F44" s="247" t="s">
        <v>879</v>
      </c>
      <c r="G44" s="187" t="s">
        <v>335</v>
      </c>
      <c r="H44" s="247" t="s">
        <v>915</v>
      </c>
      <c r="I44" s="247" t="s">
        <v>317</v>
      </c>
      <c r="J44" s="278">
        <v>33850207056.860001</v>
      </c>
      <c r="K44" s="247" t="s">
        <v>90</v>
      </c>
      <c r="L44" s="213"/>
      <c r="M44" s="213"/>
      <c r="N44" s="213"/>
      <c r="O44" s="213"/>
      <c r="P44" s="213"/>
      <c r="Q44" s="213"/>
      <c r="R44" s="250"/>
      <c r="S44" s="213"/>
      <c r="T44" s="273"/>
    </row>
    <row r="45" spans="1:20" x14ac:dyDescent="0.4">
      <c r="A45" s="230" t="s">
        <v>916</v>
      </c>
      <c r="B45" s="158" t="str">
        <f>IFERROR(VLOOKUP(Government_revenues_table[[#This Row],[GFS Classification]],Table6_GFS_codes_classification[],COLUMNS($F:F)+3,FALSE),"Do not enter data")</f>
        <v>Taxes (11E)</v>
      </c>
      <c r="C45" s="158" t="str">
        <f>IFERROR(VLOOKUP(Government_revenues_table[[#This Row],[GFS Classification]],Table6_GFS_codes_classification[],COLUMNS($F:G)+3,FALSE),"Do not enter data")</f>
        <v>Other taxes payable by natural resource companies (116E)</v>
      </c>
      <c r="D45" s="158" t="str">
        <f>IFERROR(VLOOKUP(Government_revenues_table[[#This Row],[GFS Classification]],Table6_GFS_codes_classification[],COLUMNS($F:H)+3,FALSE),"Do not enter data")</f>
        <v>Other taxes payable by natural resource companies (116E)</v>
      </c>
      <c r="E45" s="158" t="str">
        <f>IFERROR(VLOOKUP(Government_revenues_table[[#This Row],[GFS Classification]],Table6_GFS_codes_classification[],COLUMNS($F:I)+3,FALSE),"Do not enter data")</f>
        <v>Other taxes payable by natural resource companies (116E)</v>
      </c>
      <c r="F45" s="247" t="s">
        <v>879</v>
      </c>
      <c r="G45" s="187" t="s">
        <v>335</v>
      </c>
      <c r="H45" s="247" t="s">
        <v>917</v>
      </c>
      <c r="I45" s="247" t="s">
        <v>317</v>
      </c>
      <c r="J45" s="278">
        <v>6058719.25</v>
      </c>
      <c r="K45" s="247" t="s">
        <v>90</v>
      </c>
      <c r="L45" s="213"/>
      <c r="M45" s="213"/>
      <c r="N45" s="213"/>
      <c r="O45" s="213"/>
      <c r="P45" s="213"/>
      <c r="Q45" s="213"/>
      <c r="R45" s="213"/>
      <c r="S45" s="213"/>
      <c r="T45" s="273"/>
    </row>
    <row r="46" spans="1:20" x14ac:dyDescent="0.4">
      <c r="A46" s="230" t="s">
        <v>918</v>
      </c>
      <c r="B46" s="158" t="str">
        <f>IFERROR(VLOOKUP(Government_revenues_table[[#This Row],[GFS Classification]],Table6_GFS_codes_classification[],COLUMNS($F:F)+3,FALSE),"Do not enter data")</f>
        <v>Taxes (11E)</v>
      </c>
      <c r="C46" s="158" t="str">
        <f>IFERROR(VLOOKUP(Government_revenues_table[[#This Row],[GFS Classification]],Table6_GFS_codes_classification[],COLUMNS($F:G)+3,FALSE),"Do not enter data")</f>
        <v>Other taxes payable by natural resource companies (116E)</v>
      </c>
      <c r="D46" s="158" t="str">
        <f>IFERROR(VLOOKUP(Government_revenues_table[[#This Row],[GFS Classification]],Table6_GFS_codes_classification[],COLUMNS($F:H)+3,FALSE),"Do not enter data")</f>
        <v>Other taxes payable by natural resource companies (116E)</v>
      </c>
      <c r="E46" s="158" t="str">
        <f>IFERROR(VLOOKUP(Government_revenues_table[[#This Row],[GFS Classification]],Table6_GFS_codes_classification[],COLUMNS($F:I)+3,FALSE),"Do not enter data")</f>
        <v>Other taxes payable by natural resource companies (116E)</v>
      </c>
      <c r="F46" s="247" t="s">
        <v>879</v>
      </c>
      <c r="G46" s="187" t="s">
        <v>335</v>
      </c>
      <c r="H46" s="247" t="s">
        <v>919</v>
      </c>
      <c r="I46" s="247" t="s">
        <v>317</v>
      </c>
      <c r="J46" s="278">
        <v>1119588215.23</v>
      </c>
      <c r="K46" s="247" t="s">
        <v>90</v>
      </c>
      <c r="L46" s="213"/>
      <c r="M46" s="213"/>
      <c r="N46" s="213"/>
      <c r="O46" s="213"/>
      <c r="P46" s="213"/>
      <c r="Q46" s="213"/>
      <c r="R46" s="213"/>
      <c r="S46" s="213"/>
      <c r="T46" s="213"/>
    </row>
    <row r="47" spans="1:20" x14ac:dyDescent="0.4">
      <c r="A47" s="230" t="s">
        <v>920</v>
      </c>
      <c r="B47" s="158" t="str">
        <f>IFERROR(VLOOKUP(Government_revenues_table[[#This Row],[GFS Classification]],Table6_GFS_codes_classification[],COLUMNS($F:F)+3,FALSE),"Do not enter data")</f>
        <v>Taxes (11E)</v>
      </c>
      <c r="C47" s="158" t="str">
        <f>IFERROR(VLOOKUP(Government_revenues_table[[#This Row],[GFS Classification]],Table6_GFS_codes_classification[],COLUMNS($F:G)+3,FALSE),"Do not enter data")</f>
        <v>Other taxes payable by natural resource companies (116E)</v>
      </c>
      <c r="D47" s="158" t="str">
        <f>IFERROR(VLOOKUP(Government_revenues_table[[#This Row],[GFS Classification]],Table6_GFS_codes_classification[],COLUMNS($F:H)+3,FALSE),"Do not enter data")</f>
        <v>Other taxes payable by natural resource companies (116E)</v>
      </c>
      <c r="E47" s="158" t="str">
        <f>IFERROR(VLOOKUP(Government_revenues_table[[#This Row],[GFS Classification]],Table6_GFS_codes_classification[],COLUMNS($F:I)+3,FALSE),"Do not enter data")</f>
        <v>Other taxes payable by natural resource companies (116E)</v>
      </c>
      <c r="F47" s="247" t="s">
        <v>879</v>
      </c>
      <c r="G47" s="187" t="s">
        <v>335</v>
      </c>
      <c r="H47" s="247" t="s">
        <v>921</v>
      </c>
      <c r="I47" s="247" t="s">
        <v>317</v>
      </c>
      <c r="J47" s="278">
        <v>912282648</v>
      </c>
      <c r="K47" s="247" t="s">
        <v>90</v>
      </c>
      <c r="L47" s="213"/>
      <c r="M47" s="213"/>
      <c r="N47" s="213"/>
      <c r="O47" s="213"/>
      <c r="P47" s="213"/>
      <c r="Q47" s="213"/>
      <c r="R47" s="213"/>
      <c r="S47" s="213"/>
      <c r="T47" s="250"/>
    </row>
    <row r="48" spans="1:20" x14ac:dyDescent="0.4">
      <c r="A48" s="230" t="s">
        <v>922</v>
      </c>
      <c r="B48" s="160" t="str">
        <f>IFERROR(VLOOKUP(Government_revenues_table[[#This Row],[GFS Classification]],Table6_GFS_codes_classification[],COLUMNS($F:F)+3,FALSE),"Do not enter data")</f>
        <v>Taxes (11E)</v>
      </c>
      <c r="C48" s="160" t="str">
        <f>IFERROR(VLOOKUP(Government_revenues_table[[#This Row],[GFS Classification]],Table6_GFS_codes_classification[],COLUMNS($F:G)+3,FALSE),"Do not enter data")</f>
        <v>Other taxes payable by natural resource companies (116E)</v>
      </c>
      <c r="D48" s="160" t="str">
        <f>IFERROR(VLOOKUP(Government_revenues_table[[#This Row],[GFS Classification]],Table6_GFS_codes_classification[],COLUMNS($F:H)+3,FALSE),"Do not enter data")</f>
        <v>Other taxes payable by natural resource companies (116E)</v>
      </c>
      <c r="E48" s="160" t="str">
        <f>IFERROR(VLOOKUP(Government_revenues_table[[#This Row],[GFS Classification]],Table6_GFS_codes_classification[],COLUMNS($F:I)+3,FALSE),"Do not enter data")</f>
        <v>Other taxes payable by natural resource companies (116E)</v>
      </c>
      <c r="F48" s="247" t="s">
        <v>879</v>
      </c>
      <c r="G48" s="187" t="s">
        <v>335</v>
      </c>
      <c r="H48" s="247" t="s">
        <v>923</v>
      </c>
      <c r="I48" s="247" t="s">
        <v>317</v>
      </c>
      <c r="J48" s="278">
        <v>10500000000</v>
      </c>
      <c r="K48" s="247" t="s">
        <v>90</v>
      </c>
      <c r="L48" s="213"/>
      <c r="M48" s="213"/>
      <c r="N48" s="213"/>
      <c r="O48" s="213"/>
      <c r="P48" s="213"/>
      <c r="Q48" s="213"/>
      <c r="R48" s="213"/>
      <c r="S48" s="213"/>
      <c r="T48" s="250"/>
    </row>
    <row r="49" spans="1:20" x14ac:dyDescent="0.4">
      <c r="A49" s="230" t="s">
        <v>924</v>
      </c>
      <c r="B49" s="160" t="str">
        <f>IFERROR(VLOOKUP(Government_revenues_table[[#This Row],[GFS Classification]],Table6_GFS_codes_classification[],COLUMNS($F:F)+3,FALSE),"Do not enter data")</f>
        <v>Other revenue (14E)</v>
      </c>
      <c r="C49" s="160" t="str">
        <f>IFERROR(VLOOKUP(Government_revenues_table[[#This Row],[GFS Classification]],Table6_GFS_codes_classification[],COLUMNS($F:G)+3,FALSE),"Do not enter data")</f>
        <v>Fines, penalties, and forfeits (143E)</v>
      </c>
      <c r="D49" s="160" t="str">
        <f>IFERROR(VLOOKUP(Government_revenues_table[[#This Row],[GFS Classification]],Table6_GFS_codes_classification[],COLUMNS($F:H)+3,FALSE),"Do not enter data")</f>
        <v>Fines, penalties, and forfeits (143E)</v>
      </c>
      <c r="E49" s="160" t="str">
        <f>IFERROR(VLOOKUP(Government_revenues_table[[#This Row],[GFS Classification]],Table6_GFS_codes_classification[],COLUMNS($F:I)+3,FALSE),"Do not enter data")</f>
        <v>Fines, penalties, and forfeits (143E)</v>
      </c>
      <c r="F49" s="247" t="s">
        <v>902</v>
      </c>
      <c r="G49" s="187" t="s">
        <v>335</v>
      </c>
      <c r="H49" s="247" t="s">
        <v>903</v>
      </c>
      <c r="I49" s="247" t="s">
        <v>317</v>
      </c>
      <c r="J49" s="278">
        <v>407672694.38</v>
      </c>
      <c r="K49" s="247" t="s">
        <v>90</v>
      </c>
      <c r="L49" s="213"/>
      <c r="M49" s="213"/>
      <c r="N49" s="213"/>
      <c r="O49" s="213"/>
      <c r="P49" s="213"/>
      <c r="Q49" s="213"/>
      <c r="R49" s="213"/>
      <c r="S49" s="213"/>
      <c r="T49" s="250"/>
    </row>
    <row r="50" spans="1:20" x14ac:dyDescent="0.4">
      <c r="A50" s="230" t="s">
        <v>925</v>
      </c>
      <c r="B50" s="160" t="str">
        <f>IFERROR(VLOOKUP(Government_revenues_table[[#This Row],[GFS Classification]],Table6_GFS_codes_classification[],COLUMNS($F:F)+3,FALSE),"Do not enter data")</f>
        <v>Other revenue (14E)</v>
      </c>
      <c r="C50" s="160" t="str">
        <f>IFERROR(VLOOKUP(Government_revenues_table[[#This Row],[GFS Classification]],Table6_GFS_codes_classification[],COLUMNS($F:G)+3,FALSE),"Do not enter data")</f>
        <v>Fines, penalties, and forfeits (143E)</v>
      </c>
      <c r="D50" s="160" t="str">
        <f>IFERROR(VLOOKUP(Government_revenues_table[[#This Row],[GFS Classification]],Table6_GFS_codes_classification[],COLUMNS($F:H)+3,FALSE),"Do not enter data")</f>
        <v>Fines, penalties, and forfeits (143E)</v>
      </c>
      <c r="E50" s="160" t="str">
        <f>IFERROR(VLOOKUP(Government_revenues_table[[#This Row],[GFS Classification]],Table6_GFS_codes_classification[],COLUMNS($F:I)+3,FALSE),"Do not enter data")</f>
        <v>Fines, penalties, and forfeits (143E)</v>
      </c>
      <c r="F50" s="247" t="s">
        <v>902</v>
      </c>
      <c r="G50" s="187" t="s">
        <v>335</v>
      </c>
      <c r="H50" s="247" t="s">
        <v>905</v>
      </c>
      <c r="I50" s="247" t="s">
        <v>317</v>
      </c>
      <c r="J50" s="278">
        <v>7971400</v>
      </c>
      <c r="K50" s="247" t="s">
        <v>90</v>
      </c>
      <c r="L50" s="213"/>
      <c r="M50" s="213"/>
      <c r="N50" s="213"/>
      <c r="O50" s="213"/>
      <c r="P50" s="213"/>
      <c r="Q50" s="213"/>
      <c r="R50" s="213"/>
      <c r="S50" s="213"/>
      <c r="T50" s="250"/>
    </row>
    <row r="51" spans="1:20" x14ac:dyDescent="0.4">
      <c r="A51" s="230" t="s">
        <v>886</v>
      </c>
      <c r="B51" s="160" t="str">
        <f>IFERROR(VLOOKUP(Government_revenues_table[[#This Row],[GFS Classification]],Table6_GFS_codes_classification[],COLUMNS($F:F)+3,FALSE),"Do not enter data")</f>
        <v>Other revenue (14E)</v>
      </c>
      <c r="C51" s="160" t="str">
        <f>IFERROR(VLOOKUP(Government_revenues_table[[#This Row],[GFS Classification]],Table6_GFS_codes_classification[],COLUMNS($F:G)+3,FALSE),"Do not enter data")</f>
        <v>Property income (141E)</v>
      </c>
      <c r="D51" s="160" t="str">
        <f>IFERROR(VLOOKUP(Government_revenues_table[[#This Row],[GFS Classification]],Table6_GFS_codes_classification[],COLUMNS($F:H)+3,FALSE),"Do not enter data")</f>
        <v>Rent (1415E)</v>
      </c>
      <c r="E51" s="160" t="str">
        <f>IFERROR(VLOOKUP(Government_revenues_table[[#This Row],[GFS Classification]],Table6_GFS_codes_classification[],COLUMNS($F:I)+3,FALSE),"Do not enter data")</f>
        <v>Compulsory transfers to government (infrastructure and other) (1415E4)</v>
      </c>
      <c r="F51" s="247" t="s">
        <v>926</v>
      </c>
      <c r="G51" s="187" t="s">
        <v>335</v>
      </c>
      <c r="H51" s="247" t="s">
        <v>927</v>
      </c>
      <c r="I51" s="247" t="s">
        <v>317</v>
      </c>
      <c r="J51" s="278">
        <v>8700000</v>
      </c>
      <c r="K51" s="247" t="s">
        <v>90</v>
      </c>
      <c r="L51" s="213"/>
      <c r="M51" s="213"/>
      <c r="N51" s="213"/>
      <c r="O51" s="213"/>
      <c r="P51" s="213"/>
      <c r="Q51" s="213"/>
      <c r="R51" s="213"/>
      <c r="S51" s="213"/>
      <c r="T51" s="250"/>
    </row>
    <row r="52" spans="1:20" x14ac:dyDescent="0.4">
      <c r="A52" s="230" t="s">
        <v>928</v>
      </c>
      <c r="B52" s="160" t="str">
        <f>IFERROR(VLOOKUP(Government_revenues_table[[#This Row],[GFS Classification]],Table6_GFS_codes_classification[],COLUMNS($F:F)+3,FALSE),"Do not enter data")</f>
        <v>Taxes (11E)</v>
      </c>
      <c r="C52" s="160" t="str">
        <f>IFERROR(VLOOKUP(Government_revenues_table[[#This Row],[GFS Classification]],Table6_GFS_codes_classification[],COLUMNS($F:G)+3,FALSE),"Do not enter data")</f>
        <v>Other taxes payable by natural resource companies (116E)</v>
      </c>
      <c r="D52" s="160" t="str">
        <f>IFERROR(VLOOKUP(Government_revenues_table[[#This Row],[GFS Classification]],Table6_GFS_codes_classification[],COLUMNS($F:H)+3,FALSE),"Do not enter data")</f>
        <v>Other taxes payable by natural resource companies (116E)</v>
      </c>
      <c r="E52" s="160" t="str">
        <f>IFERROR(VLOOKUP(Government_revenues_table[[#This Row],[GFS Classification]],Table6_GFS_codes_classification[],COLUMNS($F:I)+3,FALSE),"Do not enter data")</f>
        <v>Other taxes payable by natural resource companies (116E)</v>
      </c>
      <c r="F52" s="247" t="s">
        <v>879</v>
      </c>
      <c r="G52" s="187" t="s">
        <v>335</v>
      </c>
      <c r="H52" s="247" t="s">
        <v>907</v>
      </c>
      <c r="I52" s="247" t="s">
        <v>317</v>
      </c>
      <c r="J52" s="278">
        <v>1309839923.3</v>
      </c>
      <c r="K52" s="247" t="s">
        <v>90</v>
      </c>
      <c r="L52" s="213"/>
      <c r="M52" s="213"/>
      <c r="N52" s="213"/>
      <c r="O52" s="213"/>
      <c r="P52" s="213"/>
      <c r="Q52" s="213"/>
      <c r="R52" s="213"/>
      <c r="S52" s="213"/>
      <c r="T52" s="250"/>
    </row>
    <row r="53" spans="1:20" x14ac:dyDescent="0.4">
      <c r="A53" s="230"/>
      <c r="B53" s="160" t="str">
        <f>IFERROR(VLOOKUP(Government_revenues_table[[#This Row],[GFS Classification]],Table6_GFS_codes_classification[],COLUMNS($F:F)+3,FALSE),"Do not enter data")</f>
        <v>Taxes (11E)</v>
      </c>
      <c r="C53" s="160" t="str">
        <f>IFERROR(VLOOKUP(Government_revenues_table[[#This Row],[GFS Classification]],Table6_GFS_codes_classification[],COLUMNS($F:G)+3,FALSE),"Do not enter data")</f>
        <v>Other taxes payable by natural resource companies (116E)</v>
      </c>
      <c r="D53" s="160" t="str">
        <f>IFERROR(VLOOKUP(Government_revenues_table[[#This Row],[GFS Classification]],Table6_GFS_codes_classification[],COLUMNS($F:H)+3,FALSE),"Do not enter data")</f>
        <v>Other taxes payable by natural resource companies (116E)</v>
      </c>
      <c r="E53" s="160" t="str">
        <f>IFERROR(VLOOKUP(Government_revenues_table[[#This Row],[GFS Classification]],Table6_GFS_codes_classification[],COLUMNS($F:I)+3,FALSE),"Do not enter data")</f>
        <v>Other taxes payable by natural resource companies (116E)</v>
      </c>
      <c r="F53" s="247" t="s">
        <v>879</v>
      </c>
      <c r="G53" s="274" t="s">
        <v>104</v>
      </c>
      <c r="H53" s="247" t="s">
        <v>2563</v>
      </c>
      <c r="I53" s="247" t="s">
        <v>317</v>
      </c>
      <c r="J53" s="278">
        <v>12681000000</v>
      </c>
      <c r="K53" s="247" t="s">
        <v>90</v>
      </c>
      <c r="L53" s="213"/>
      <c r="M53" s="213"/>
      <c r="N53" s="213"/>
      <c r="O53" s="213"/>
      <c r="P53" s="213"/>
      <c r="Q53" s="213"/>
      <c r="R53" s="213"/>
      <c r="S53" s="213"/>
      <c r="T53" s="250"/>
    </row>
    <row r="54" spans="1:20" x14ac:dyDescent="0.4">
      <c r="A54" s="230"/>
      <c r="B54" s="160" t="str">
        <f>IFERROR(VLOOKUP(Government_revenues_table[[#This Row],[GFS Classification]],Table6_GFS_codes_classification[],COLUMNS($F:F)+3,FALSE),"Do not enter data")</f>
        <v>Taxes (11E)</v>
      </c>
      <c r="C54" s="160" t="str">
        <f>IFERROR(VLOOKUP(Government_revenues_table[[#This Row],[GFS Classification]],Table6_GFS_codes_classification[],COLUMNS($F:G)+3,FALSE),"Do not enter data")</f>
        <v>Other taxes payable by natural resource companies (116E)</v>
      </c>
      <c r="D54" s="160" t="str">
        <f>IFERROR(VLOOKUP(Government_revenues_table[[#This Row],[GFS Classification]],Table6_GFS_codes_classification[],COLUMNS($F:H)+3,FALSE),"Do not enter data")</f>
        <v>Other taxes payable by natural resource companies (116E)</v>
      </c>
      <c r="E54" s="160" t="str">
        <f>IFERROR(VLOOKUP(Government_revenues_table[[#This Row],[GFS Classification]],Table6_GFS_codes_classification[],COLUMNS($F:I)+3,FALSE),"Do not enter data")</f>
        <v>Other taxes payable by natural resource companies (116E)</v>
      </c>
      <c r="F54" s="247" t="s">
        <v>879</v>
      </c>
      <c r="G54" s="274" t="s">
        <v>104</v>
      </c>
      <c r="H54" s="247" t="s">
        <v>2564</v>
      </c>
      <c r="I54" s="247" t="s">
        <v>312</v>
      </c>
      <c r="J54" s="278">
        <v>88828000000</v>
      </c>
      <c r="K54" s="247" t="s">
        <v>90</v>
      </c>
      <c r="L54" s="213"/>
      <c r="M54" s="213"/>
      <c r="N54" s="213"/>
      <c r="O54" s="213"/>
      <c r="P54" s="213"/>
      <c r="Q54" s="213"/>
      <c r="R54" s="213"/>
      <c r="S54" s="213"/>
      <c r="T54" s="250"/>
    </row>
    <row r="55" spans="1:20" x14ac:dyDescent="0.4">
      <c r="A55" s="230"/>
      <c r="B55" s="160" t="str">
        <f>IFERROR(VLOOKUP(Government_revenues_table[[#This Row],[GFS Classification]],Table6_GFS_codes_classification[],COLUMNS($F:F)+3,FALSE),"Do not enter data")</f>
        <v>Taxes (11E)</v>
      </c>
      <c r="C55" s="160" t="str">
        <f>IFERROR(VLOOKUP(Government_revenues_table[[#This Row],[GFS Classification]],Table6_GFS_codes_classification[],COLUMNS($F:G)+3,FALSE),"Do not enter data")</f>
        <v>Other taxes payable by natural resource companies (116E)</v>
      </c>
      <c r="D55" s="160" t="str">
        <f>IFERROR(VLOOKUP(Government_revenues_table[[#This Row],[GFS Classification]],Table6_GFS_codes_classification[],COLUMNS($F:H)+3,FALSE),"Do not enter data")</f>
        <v>Other taxes payable by natural resource companies (116E)</v>
      </c>
      <c r="E55" s="160" t="str">
        <f>IFERROR(VLOOKUP(Government_revenues_table[[#This Row],[GFS Classification]],Table6_GFS_codes_classification[],COLUMNS($F:I)+3,FALSE),"Do not enter data")</f>
        <v>Other taxes payable by natural resource companies (116E)</v>
      </c>
      <c r="F55" s="247" t="s">
        <v>879</v>
      </c>
      <c r="G55" s="274" t="s">
        <v>104</v>
      </c>
      <c r="H55" s="247" t="s">
        <v>2568</v>
      </c>
      <c r="I55" s="247" t="s">
        <v>308</v>
      </c>
      <c r="J55" s="278">
        <v>187584000000</v>
      </c>
      <c r="K55" s="247" t="s">
        <v>90</v>
      </c>
      <c r="L55" s="213"/>
      <c r="M55" s="213"/>
      <c r="N55" s="213"/>
      <c r="O55" s="213"/>
      <c r="P55" s="213"/>
      <c r="Q55" s="213"/>
      <c r="R55" s="213"/>
      <c r="S55" s="213"/>
      <c r="T55" s="250"/>
    </row>
    <row r="56" spans="1:20" x14ac:dyDescent="0.4">
      <c r="A56" s="230"/>
      <c r="B56" s="160" t="str">
        <f>IFERROR(VLOOKUP(Government_revenues_table[[#This Row],[GFS Classification]],Table6_GFS_codes_classification[],COLUMNS($F:F)+3,FALSE),"Do not enter data")</f>
        <v>Taxes (11E)</v>
      </c>
      <c r="C56" s="160" t="str">
        <f>IFERROR(VLOOKUP(Government_revenues_table[[#This Row],[GFS Classification]],Table6_GFS_codes_classification[],COLUMNS($F:G)+3,FALSE),"Do not enter data")</f>
        <v>Other taxes payable by natural resource companies (116E)</v>
      </c>
      <c r="D56" s="160" t="str">
        <f>IFERROR(VLOOKUP(Government_revenues_table[[#This Row],[GFS Classification]],Table6_GFS_codes_classification[],COLUMNS($F:H)+3,FALSE),"Do not enter data")</f>
        <v>Other taxes payable by natural resource companies (116E)</v>
      </c>
      <c r="E56" s="160" t="str">
        <f>IFERROR(VLOOKUP(Government_revenues_table[[#This Row],[GFS Classification]],Table6_GFS_codes_classification[],COLUMNS($F:I)+3,FALSE),"Do not enter data")</f>
        <v>Other taxes payable by natural resource companies (116E)</v>
      </c>
      <c r="F56" s="247" t="s">
        <v>879</v>
      </c>
      <c r="G56" s="274" t="s">
        <v>104</v>
      </c>
      <c r="H56" s="247" t="s">
        <v>2565</v>
      </c>
      <c r="I56" s="247" t="s">
        <v>320</v>
      </c>
      <c r="J56" s="278">
        <v>5840000000</v>
      </c>
      <c r="K56" s="247" t="s">
        <v>90</v>
      </c>
      <c r="L56" s="213"/>
      <c r="M56" s="213"/>
      <c r="N56" s="213"/>
      <c r="O56" s="213"/>
      <c r="P56" s="213"/>
      <c r="Q56" s="213"/>
      <c r="R56" s="213"/>
      <c r="S56" s="213"/>
      <c r="T56" s="250"/>
    </row>
    <row r="57" spans="1:20" x14ac:dyDescent="0.4">
      <c r="A57" s="230"/>
      <c r="B57" s="160" t="str">
        <f>IFERROR(VLOOKUP(Government_revenues_table[[#This Row],[GFS Classification]],Table6_GFS_codes_classification[],COLUMNS($F:F)+3,FALSE),"Do not enter data")</f>
        <v>Taxes (11E)</v>
      </c>
      <c r="C57" s="160" t="str">
        <f>IFERROR(VLOOKUP(Government_revenues_table[[#This Row],[GFS Classification]],Table6_GFS_codes_classification[],COLUMNS($F:G)+3,FALSE),"Do not enter data")</f>
        <v>Other taxes payable by natural resource companies (116E)</v>
      </c>
      <c r="D57" s="160" t="str">
        <f>IFERROR(VLOOKUP(Government_revenues_table[[#This Row],[GFS Classification]],Table6_GFS_codes_classification[],COLUMNS($F:H)+3,FALSE),"Do not enter data")</f>
        <v>Other taxes payable by natural resource companies (116E)</v>
      </c>
      <c r="E57" s="160" t="str">
        <f>IFERROR(VLOOKUP(Government_revenues_table[[#This Row],[GFS Classification]],Table6_GFS_codes_classification[],COLUMNS($F:I)+3,FALSE),"Do not enter data")</f>
        <v>Other taxes payable by natural resource companies (116E)</v>
      </c>
      <c r="F57" s="247" t="s">
        <v>879</v>
      </c>
      <c r="G57" s="274" t="s">
        <v>104</v>
      </c>
      <c r="H57" s="247" t="s">
        <v>2566</v>
      </c>
      <c r="I57" s="247" t="s">
        <v>311</v>
      </c>
      <c r="J57" s="278">
        <v>129525000000</v>
      </c>
      <c r="K57" s="247" t="s">
        <v>90</v>
      </c>
      <c r="L57" s="213"/>
      <c r="M57" s="213"/>
      <c r="N57" s="213"/>
      <c r="O57" s="213"/>
      <c r="P57" s="213"/>
      <c r="Q57" s="213"/>
      <c r="R57" s="213"/>
      <c r="S57" s="213"/>
      <c r="T57" s="250"/>
    </row>
    <row r="58" spans="1:20" x14ac:dyDescent="0.4">
      <c r="A58" s="230"/>
      <c r="B58" s="160" t="str">
        <f>IFERROR(VLOOKUP(Government_revenues_table[[#This Row],[GFS Classification]],Table6_GFS_codes_classification[],COLUMNS($F:F)+3,FALSE),"Do not enter data")</f>
        <v>Taxes (11E)</v>
      </c>
      <c r="C58" s="160" t="str">
        <f>IFERROR(VLOOKUP(Government_revenues_table[[#This Row],[GFS Classification]],Table6_GFS_codes_classification[],COLUMNS($F:G)+3,FALSE),"Do not enter data")</f>
        <v>Other taxes payable by natural resource companies (116E)</v>
      </c>
      <c r="D58" s="160" t="str">
        <f>IFERROR(VLOOKUP(Government_revenues_table[[#This Row],[GFS Classification]],Table6_GFS_codes_classification[],COLUMNS($F:H)+3,FALSE),"Do not enter data")</f>
        <v>Other taxes payable by natural resource companies (116E)</v>
      </c>
      <c r="E58" s="160" t="str">
        <f>IFERROR(VLOOKUP(Government_revenues_table[[#This Row],[GFS Classification]],Table6_GFS_codes_classification[],COLUMNS($F:I)+3,FALSE),"Do not enter data")</f>
        <v>Other taxes payable by natural resource companies (116E)</v>
      </c>
      <c r="F58" s="247" t="s">
        <v>879</v>
      </c>
      <c r="G58" s="274" t="s">
        <v>104</v>
      </c>
      <c r="H58" s="247" t="s">
        <v>2569</v>
      </c>
      <c r="I58" s="247" t="s">
        <v>319</v>
      </c>
      <c r="J58" s="278">
        <v>657000000</v>
      </c>
      <c r="K58" s="247" t="s">
        <v>90</v>
      </c>
      <c r="L58" s="213"/>
      <c r="M58" s="213"/>
      <c r="N58" s="213"/>
      <c r="O58" s="213"/>
      <c r="P58" s="213"/>
      <c r="Q58" s="213"/>
      <c r="R58" s="213"/>
      <c r="S58" s="213"/>
      <c r="T58" s="250"/>
    </row>
    <row r="59" spans="1:20" x14ac:dyDescent="0.4">
      <c r="A59" s="230"/>
      <c r="B59" s="160" t="str">
        <f>IFERROR(VLOOKUP(Government_revenues_table[[#This Row],[GFS Classification]],Table6_GFS_codes_classification[],COLUMNS($F:F)+3,FALSE),"Do not enter data")</f>
        <v>Taxes (11E)</v>
      </c>
      <c r="C59" s="160" t="str">
        <f>IFERROR(VLOOKUP(Government_revenues_table[[#This Row],[GFS Classification]],Table6_GFS_codes_classification[],COLUMNS($F:G)+3,FALSE),"Do not enter data")</f>
        <v>Other taxes payable by natural resource companies (116E)</v>
      </c>
      <c r="D59" s="160" t="str">
        <f>IFERROR(VLOOKUP(Government_revenues_table[[#This Row],[GFS Classification]],Table6_GFS_codes_classification[],COLUMNS($F:H)+3,FALSE),"Do not enter data")</f>
        <v>Other taxes payable by natural resource companies (116E)</v>
      </c>
      <c r="E59" s="160" t="str">
        <f>IFERROR(VLOOKUP(Government_revenues_table[[#This Row],[GFS Classification]],Table6_GFS_codes_classification[],COLUMNS($F:I)+3,FALSE),"Do not enter data")</f>
        <v>Other taxes payable by natural resource companies (116E)</v>
      </c>
      <c r="F59" s="247" t="s">
        <v>879</v>
      </c>
      <c r="G59" s="274" t="s">
        <v>104</v>
      </c>
      <c r="H59" s="247" t="s">
        <v>2567</v>
      </c>
      <c r="I59" s="247" t="s">
        <v>313</v>
      </c>
      <c r="J59" s="278">
        <v>102264000000</v>
      </c>
      <c r="K59" s="247" t="s">
        <v>90</v>
      </c>
      <c r="L59" s="213"/>
      <c r="M59" s="213"/>
      <c r="N59" s="213"/>
      <c r="O59" s="213"/>
      <c r="P59" s="213"/>
      <c r="Q59" s="213"/>
      <c r="R59" s="213"/>
      <c r="S59" s="213"/>
      <c r="T59" s="250"/>
    </row>
    <row r="60" spans="1:20" x14ac:dyDescent="0.4">
      <c r="A60" s="230" t="s">
        <v>929</v>
      </c>
      <c r="B60" s="160" t="str">
        <f>IFERROR(VLOOKUP(Government_revenues_table[[#This Row],[GFS Classification]],Table6_GFS_codes_classification[],COLUMNS($F:F)+3,FALSE),"Do not enter data")</f>
        <v>Other revenue (14E)</v>
      </c>
      <c r="C60" s="160" t="str">
        <f>IFERROR(VLOOKUP(Government_revenues_table[[#This Row],[GFS Classification]],Table6_GFS_codes_classification[],COLUMNS($F:G)+3,FALSE),"Do not enter data")</f>
        <v>Voluntary transfers to government (donations) (144E1)</v>
      </c>
      <c r="D60" s="160" t="str">
        <f>IFERROR(VLOOKUP(Government_revenues_table[[#This Row],[GFS Classification]],Table6_GFS_codes_classification[],COLUMNS($F:H)+3,FALSE),"Do not enter data")</f>
        <v>Voluntary transfers to government (donations) (144E1)</v>
      </c>
      <c r="E60" s="160" t="str">
        <f>IFERROR(VLOOKUP(Government_revenues_table[[#This Row],[GFS Classification]],Table6_GFS_codes_classification[],COLUMNS($F:I)+3,FALSE),"Do not enter data")</f>
        <v>Voluntary transfers to government (donations) (144E1)</v>
      </c>
      <c r="F60" s="247" t="s">
        <v>930</v>
      </c>
      <c r="G60" s="187" t="s">
        <v>335</v>
      </c>
      <c r="H60" s="247" t="s">
        <v>931</v>
      </c>
      <c r="I60" s="247" t="s">
        <v>317</v>
      </c>
      <c r="J60" s="278">
        <v>20086824052.73</v>
      </c>
      <c r="K60" s="247" t="s">
        <v>90</v>
      </c>
      <c r="L60" s="213"/>
      <c r="M60" s="213"/>
      <c r="N60" s="213"/>
      <c r="O60" s="213"/>
      <c r="P60" s="213"/>
      <c r="Q60" s="213"/>
      <c r="R60" s="213"/>
      <c r="S60" s="213"/>
      <c r="T60" s="250"/>
    </row>
    <row r="61" spans="1:20" ht="15.5" thickBot="1" x14ac:dyDescent="0.45">
      <c r="A61" s="213"/>
      <c r="B61" s="213"/>
      <c r="C61" s="213"/>
      <c r="D61" s="213"/>
      <c r="E61" s="213"/>
      <c r="F61" s="213"/>
      <c r="G61" s="213"/>
      <c r="H61" s="213"/>
      <c r="I61" s="213"/>
      <c r="J61" s="213"/>
      <c r="K61" s="213"/>
      <c r="L61" s="213"/>
      <c r="M61" s="213"/>
      <c r="N61" s="213"/>
      <c r="O61" s="213"/>
      <c r="P61" s="213"/>
      <c r="Q61" s="213"/>
      <c r="R61" s="213"/>
      <c r="S61" s="213"/>
      <c r="T61" s="250"/>
    </row>
    <row r="62" spans="1:20" ht="16.5" thickBot="1" x14ac:dyDescent="0.45">
      <c r="A62" s="213"/>
      <c r="B62" s="213"/>
      <c r="C62" s="213"/>
      <c r="D62" s="213"/>
      <c r="E62" s="213"/>
      <c r="F62" s="213"/>
      <c r="G62" s="213"/>
      <c r="H62" s="213"/>
      <c r="I62" s="192" t="s">
        <v>932</v>
      </c>
      <c r="J62" s="157">
        <f>SUMIF(Government_revenues_table[Currency],"USD",Government_revenues_table[Revenue value])+(IFERROR(SUMIF(Government_revenues_table[Currency],"&lt;&gt;USD",Government_revenues_table[Revenue value])/'Part 1 - About'!$E$45,0))</f>
        <v>1131112682.6056092</v>
      </c>
      <c r="K62" s="213"/>
      <c r="L62" s="213"/>
      <c r="M62" s="213"/>
      <c r="N62" s="213"/>
      <c r="O62" s="213"/>
      <c r="P62" s="213"/>
      <c r="Q62" s="213"/>
      <c r="R62" s="213"/>
      <c r="S62" s="213"/>
      <c r="T62" s="250"/>
    </row>
    <row r="63" spans="1:20" ht="15.5" thickBot="1" x14ac:dyDescent="0.45">
      <c r="A63" s="213"/>
      <c r="B63" s="213"/>
      <c r="C63" s="213"/>
      <c r="D63" s="213"/>
      <c r="E63" s="213"/>
      <c r="F63" s="213"/>
      <c r="G63" s="213"/>
      <c r="H63" s="213"/>
      <c r="I63" s="12"/>
      <c r="J63" s="273"/>
      <c r="K63" s="213"/>
      <c r="L63" s="213"/>
      <c r="M63" s="213"/>
      <c r="N63" s="213"/>
      <c r="O63" s="213"/>
      <c r="P63" s="213"/>
      <c r="Q63" s="213"/>
      <c r="R63" s="213"/>
      <c r="S63" s="213"/>
      <c r="T63" s="250"/>
    </row>
    <row r="64" spans="1:20" ht="16.5" thickBot="1" x14ac:dyDescent="0.45">
      <c r="A64" s="213"/>
      <c r="B64" s="213"/>
      <c r="C64" s="213"/>
      <c r="D64" s="213"/>
      <c r="E64" s="213"/>
      <c r="F64" s="213"/>
      <c r="G64" s="213"/>
      <c r="H64" s="213"/>
      <c r="I64" s="192" t="str">
        <f>"Total in "&amp;'Part 1 - About'!E44</f>
        <v>Total in MNT</v>
      </c>
      <c r="J64" s="157">
        <f>IF('Part 1 - About'!$E$44="USD",0,SUMIF(Government_revenues_table[Currency],'Part 1 - About'!$E$44,Government_revenues_table[Revenue value]))+(IFERROR(SUMIF(Government_revenues_table[Currency],"USD",Government_revenues_table[Revenue value])*'Part 1 - About'!$E$45,0))</f>
        <v>3223116900211.5098</v>
      </c>
      <c r="K64" s="213"/>
      <c r="L64" s="213"/>
      <c r="M64" s="213"/>
      <c r="N64" s="213"/>
      <c r="O64" s="213"/>
      <c r="P64" s="213"/>
      <c r="Q64" s="213"/>
      <c r="R64" s="213"/>
      <c r="S64" s="213"/>
      <c r="T64" s="250"/>
    </row>
    <row r="65" spans="1:20" x14ac:dyDescent="0.4">
      <c r="A65" s="213"/>
      <c r="B65" s="213"/>
      <c r="C65" s="213"/>
      <c r="D65" s="213"/>
      <c r="E65" s="213"/>
      <c r="F65" s="213"/>
      <c r="G65" s="213"/>
      <c r="H65" s="213"/>
      <c r="I65" s="213"/>
      <c r="J65" s="213"/>
      <c r="K65" s="213"/>
      <c r="L65" s="213"/>
      <c r="M65" s="213"/>
      <c r="N65" s="213"/>
      <c r="O65" s="213"/>
      <c r="P65" s="213"/>
      <c r="Q65" s="213"/>
      <c r="R65" s="213"/>
      <c r="S65" s="213"/>
      <c r="T65" s="250"/>
    </row>
    <row r="66" spans="1:20" x14ac:dyDescent="0.4">
      <c r="A66" s="213"/>
      <c r="B66" s="213"/>
      <c r="C66" s="213"/>
      <c r="D66" s="213"/>
      <c r="E66" s="213"/>
      <c r="F66" s="213"/>
      <c r="G66" s="213"/>
      <c r="H66" s="213"/>
      <c r="I66" s="213"/>
      <c r="J66" s="213"/>
      <c r="K66" s="213"/>
      <c r="L66" s="213"/>
      <c r="M66" s="213"/>
      <c r="N66" s="213"/>
      <c r="O66" s="213"/>
      <c r="P66" s="213"/>
      <c r="Q66" s="213"/>
      <c r="R66" s="213"/>
      <c r="S66" s="213"/>
      <c r="T66" s="250"/>
    </row>
    <row r="67" spans="1:20" x14ac:dyDescent="0.4">
      <c r="A67" s="213"/>
      <c r="B67" s="213"/>
      <c r="C67" s="213"/>
      <c r="D67" s="213"/>
      <c r="E67" s="213"/>
      <c r="F67" s="213"/>
      <c r="G67" s="213"/>
      <c r="H67" s="213"/>
      <c r="I67" s="213"/>
      <c r="J67" s="213"/>
      <c r="K67" s="213"/>
      <c r="L67" s="213"/>
      <c r="M67" s="213"/>
      <c r="N67" s="213"/>
      <c r="O67" s="213"/>
      <c r="P67" s="213"/>
      <c r="Q67" s="213"/>
      <c r="R67" s="213"/>
      <c r="S67" s="213"/>
      <c r="T67" s="250"/>
    </row>
    <row r="68" spans="1:20" ht="22.5" x14ac:dyDescent="0.4">
      <c r="A68" s="213"/>
      <c r="B68" s="213"/>
      <c r="C68" s="213"/>
      <c r="D68" s="213"/>
      <c r="E68" s="213"/>
      <c r="F68" s="153" t="s">
        <v>933</v>
      </c>
      <c r="G68" s="153"/>
      <c r="H68" s="165"/>
      <c r="I68" s="165"/>
      <c r="J68" s="165"/>
      <c r="K68" s="165"/>
      <c r="L68" s="213"/>
      <c r="M68" s="213"/>
      <c r="N68" s="213"/>
      <c r="O68" s="213"/>
      <c r="P68" s="213"/>
      <c r="Q68" s="213"/>
      <c r="R68" s="213"/>
      <c r="S68" s="213"/>
      <c r="T68" s="250"/>
    </row>
    <row r="69" spans="1:20" x14ac:dyDescent="0.4">
      <c r="A69" s="213"/>
      <c r="B69" s="213"/>
      <c r="C69" s="213"/>
      <c r="D69" s="213"/>
      <c r="E69" s="213"/>
      <c r="F69" s="161" t="s">
        <v>934</v>
      </c>
      <c r="G69" s="162"/>
      <c r="H69" s="162"/>
      <c r="I69" s="162"/>
      <c r="J69" s="163"/>
      <c r="K69" s="162"/>
      <c r="L69" s="213"/>
      <c r="M69" s="213"/>
      <c r="N69" s="213"/>
      <c r="O69" s="213"/>
      <c r="P69" s="213"/>
      <c r="Q69" s="213"/>
      <c r="R69" s="213"/>
      <c r="S69" s="213"/>
      <c r="T69" s="250"/>
    </row>
    <row r="70" spans="1:20" x14ac:dyDescent="0.4">
      <c r="A70" s="213"/>
      <c r="B70" s="213"/>
      <c r="C70" s="213"/>
      <c r="D70" s="213"/>
      <c r="E70" s="213"/>
      <c r="F70" s="161"/>
      <c r="G70" s="162"/>
      <c r="H70" s="162"/>
      <c r="I70" s="162"/>
      <c r="J70" s="163"/>
      <c r="K70" s="162"/>
      <c r="L70" s="213"/>
      <c r="M70" s="213"/>
      <c r="N70" s="213"/>
      <c r="O70" s="213"/>
      <c r="P70" s="213"/>
      <c r="Q70" s="213"/>
      <c r="R70" s="213"/>
      <c r="S70" s="213"/>
      <c r="T70" s="250"/>
    </row>
    <row r="71" spans="1:20" x14ac:dyDescent="0.4">
      <c r="A71" s="213"/>
      <c r="B71" s="213"/>
      <c r="C71" s="213"/>
      <c r="D71" s="213"/>
      <c r="E71" s="213"/>
      <c r="F71" s="161"/>
      <c r="G71" s="162"/>
      <c r="H71" s="162"/>
      <c r="I71" s="162"/>
      <c r="J71" s="163"/>
      <c r="K71" s="162"/>
      <c r="L71" s="213"/>
      <c r="M71" s="213"/>
      <c r="N71" s="213"/>
      <c r="O71" s="213"/>
      <c r="P71" s="213"/>
      <c r="Q71" s="213"/>
      <c r="R71" s="213"/>
      <c r="S71" s="213"/>
      <c r="T71" s="250"/>
    </row>
    <row r="72" spans="1:20" x14ac:dyDescent="0.4">
      <c r="F72" s="161" t="s">
        <v>935</v>
      </c>
      <c r="G72" s="162"/>
      <c r="H72" s="276"/>
      <c r="I72" s="162"/>
      <c r="J72" s="163"/>
      <c r="K72" s="162"/>
      <c r="L72" s="213"/>
      <c r="M72" s="213"/>
      <c r="N72" s="213"/>
      <c r="O72" s="213"/>
      <c r="P72" s="213"/>
      <c r="Q72" s="213"/>
      <c r="R72" s="213"/>
      <c r="S72" s="213"/>
      <c r="T72" s="250"/>
    </row>
    <row r="73" spans="1:20" x14ac:dyDescent="0.4">
      <c r="F73" s="161" t="s">
        <v>937</v>
      </c>
      <c r="G73" s="162" t="s">
        <v>936</v>
      </c>
      <c r="H73" s="162"/>
      <c r="I73" s="162"/>
      <c r="J73" s="163"/>
      <c r="K73" s="162"/>
      <c r="L73" s="213"/>
      <c r="M73" s="213"/>
      <c r="N73" s="213"/>
      <c r="O73" s="213"/>
      <c r="P73" s="213"/>
      <c r="Q73" s="213"/>
      <c r="R73" s="213"/>
      <c r="S73" s="213"/>
      <c r="T73" s="213"/>
    </row>
    <row r="74" spans="1:20" x14ac:dyDescent="0.4">
      <c r="F74" s="161" t="s">
        <v>938</v>
      </c>
      <c r="G74" s="162" t="s">
        <v>936</v>
      </c>
      <c r="H74" s="162"/>
      <c r="I74" s="162"/>
      <c r="J74" s="163"/>
      <c r="K74" s="162"/>
      <c r="L74" s="213"/>
      <c r="M74" s="213"/>
      <c r="N74" s="213"/>
      <c r="O74" s="213"/>
      <c r="P74" s="213"/>
      <c r="Q74" s="213"/>
      <c r="R74" s="213"/>
      <c r="S74" s="213"/>
      <c r="T74" s="213"/>
    </row>
    <row r="75" spans="1:20" x14ac:dyDescent="0.4">
      <c r="F75" s="161" t="s">
        <v>939</v>
      </c>
      <c r="G75" s="162" t="s">
        <v>936</v>
      </c>
      <c r="H75" s="162"/>
      <c r="I75" s="162"/>
      <c r="J75" s="163"/>
      <c r="K75" s="162"/>
      <c r="L75" s="213"/>
      <c r="M75" s="213"/>
      <c r="N75" s="213"/>
      <c r="O75" s="213"/>
      <c r="P75" s="213"/>
      <c r="Q75" s="213"/>
      <c r="R75" s="213"/>
      <c r="S75" s="213"/>
      <c r="T75" s="213"/>
    </row>
    <row r="76" spans="1:20" x14ac:dyDescent="0.4">
      <c r="F76" s="161" t="s">
        <v>940</v>
      </c>
      <c r="G76" s="162" t="s">
        <v>936</v>
      </c>
      <c r="H76" s="162"/>
      <c r="I76" s="162"/>
      <c r="J76" s="163"/>
      <c r="K76" s="162"/>
      <c r="L76" s="213"/>
      <c r="M76" s="213"/>
      <c r="N76" s="213"/>
      <c r="O76" s="213"/>
      <c r="P76" s="213"/>
      <c r="Q76" s="213"/>
      <c r="R76" s="213"/>
      <c r="S76" s="213"/>
      <c r="T76" s="213"/>
    </row>
    <row r="77" spans="1:20" x14ac:dyDescent="0.4">
      <c r="F77" s="161"/>
      <c r="G77" s="162"/>
      <c r="H77" s="162"/>
      <c r="I77" s="162"/>
      <c r="J77" s="163"/>
      <c r="K77" s="162"/>
      <c r="L77" s="213"/>
      <c r="M77" s="213"/>
      <c r="N77" s="213"/>
      <c r="O77" s="213"/>
      <c r="P77" s="213"/>
      <c r="Q77" s="213"/>
      <c r="R77" s="213"/>
      <c r="S77" s="213"/>
      <c r="T77" s="213"/>
    </row>
    <row r="78" spans="1:20" x14ac:dyDescent="0.4">
      <c r="F78" s="161"/>
      <c r="G78" s="162"/>
      <c r="H78" s="162"/>
      <c r="I78" s="162"/>
      <c r="J78" s="163"/>
      <c r="K78" s="162"/>
      <c r="L78" s="213"/>
      <c r="M78" s="213"/>
      <c r="N78" s="213"/>
      <c r="O78" s="213"/>
      <c r="P78" s="213"/>
      <c r="Q78" s="213"/>
      <c r="R78" s="213"/>
      <c r="S78" s="213"/>
      <c r="T78" s="213"/>
    </row>
    <row r="79" spans="1:20" x14ac:dyDescent="0.4">
      <c r="F79" s="161"/>
      <c r="G79" s="162"/>
      <c r="H79" s="162"/>
      <c r="I79" s="162"/>
      <c r="J79" s="163"/>
      <c r="K79" s="162"/>
      <c r="L79" s="213"/>
      <c r="M79" s="213"/>
      <c r="N79" s="213"/>
      <c r="O79" s="213"/>
      <c r="P79" s="213"/>
      <c r="Q79" s="213"/>
      <c r="R79" s="213"/>
      <c r="S79" s="213"/>
      <c r="T79" s="213"/>
    </row>
    <row r="80" spans="1:20" x14ac:dyDescent="0.4">
      <c r="F80" s="161"/>
      <c r="G80" s="162"/>
      <c r="H80" s="162"/>
      <c r="I80" s="162"/>
      <c r="J80" s="163"/>
      <c r="K80" s="162"/>
      <c r="L80" s="213"/>
      <c r="M80" s="213"/>
      <c r="N80" s="213"/>
      <c r="O80" s="213"/>
      <c r="P80" s="213"/>
      <c r="Q80" s="213"/>
      <c r="R80" s="213"/>
      <c r="S80" s="213"/>
      <c r="T80" s="213"/>
    </row>
    <row r="81" spans="6:20" x14ac:dyDescent="0.4">
      <c r="F81" s="161"/>
      <c r="G81" s="162"/>
      <c r="H81" s="162"/>
      <c r="I81" s="162"/>
      <c r="J81" s="163"/>
      <c r="K81" s="162"/>
      <c r="L81" s="213"/>
      <c r="M81" s="213"/>
      <c r="N81" s="213"/>
      <c r="O81" s="213"/>
      <c r="P81" s="213"/>
      <c r="Q81" s="213"/>
      <c r="R81" s="213"/>
      <c r="S81" s="213"/>
      <c r="T81" s="213"/>
    </row>
    <row r="82" spans="6:20" x14ac:dyDescent="0.4">
      <c r="F82" s="161"/>
      <c r="G82" s="162"/>
      <c r="H82" s="162"/>
      <c r="I82" s="162"/>
      <c r="J82" s="163"/>
      <c r="K82" s="162"/>
      <c r="L82" s="213"/>
      <c r="M82" s="213"/>
      <c r="N82" s="213"/>
      <c r="O82" s="213"/>
      <c r="P82" s="213"/>
      <c r="Q82" s="213"/>
      <c r="R82" s="213"/>
      <c r="S82" s="213"/>
      <c r="T82" s="213"/>
    </row>
    <row r="83" spans="6:20" x14ac:dyDescent="0.4">
      <c r="F83" s="25"/>
      <c r="G83" s="25"/>
      <c r="H83" s="25"/>
      <c r="I83" s="25"/>
      <c r="J83" s="25"/>
      <c r="K83" s="25"/>
      <c r="L83" s="213"/>
      <c r="M83" s="213"/>
      <c r="N83" s="213"/>
      <c r="O83" s="213"/>
      <c r="P83" s="213"/>
      <c r="Q83" s="213"/>
      <c r="R83" s="213"/>
      <c r="S83" s="213"/>
      <c r="T83" s="213"/>
    </row>
    <row r="84" spans="6:20" ht="15.5" thickBot="1" x14ac:dyDescent="0.45">
      <c r="F84" s="200"/>
      <c r="G84" s="200"/>
      <c r="H84" s="200"/>
      <c r="I84" s="200"/>
      <c r="J84" s="200"/>
      <c r="K84" s="200"/>
      <c r="L84" s="213"/>
      <c r="M84" s="213"/>
      <c r="N84" s="213"/>
      <c r="O84" s="213"/>
      <c r="P84" s="213"/>
      <c r="Q84" s="213"/>
      <c r="R84" s="213"/>
      <c r="S84" s="213"/>
      <c r="T84" s="213"/>
    </row>
    <row r="85" spans="6:20" x14ac:dyDescent="0.4">
      <c r="F85" s="25"/>
      <c r="G85" s="25"/>
      <c r="H85" s="25"/>
      <c r="I85" s="25"/>
      <c r="J85" s="25"/>
      <c r="K85" s="25"/>
      <c r="L85" s="213"/>
      <c r="M85" s="213"/>
      <c r="N85" s="213"/>
      <c r="O85" s="213"/>
      <c r="P85" s="213"/>
      <c r="Q85" s="213"/>
      <c r="R85" s="213"/>
      <c r="S85" s="213"/>
      <c r="T85" s="213"/>
    </row>
    <row r="86" spans="6:20" ht="15.5" thickBot="1" x14ac:dyDescent="0.45">
      <c r="F86" s="196" t="s">
        <v>33</v>
      </c>
      <c r="G86" s="197"/>
      <c r="H86" s="197"/>
      <c r="I86" s="197"/>
      <c r="J86" s="197"/>
      <c r="K86" s="197"/>
      <c r="L86" s="213"/>
      <c r="M86" s="213"/>
      <c r="N86" s="213"/>
      <c r="O86" s="213"/>
      <c r="P86" s="213"/>
      <c r="Q86" s="213"/>
      <c r="R86" s="213"/>
      <c r="S86" s="213"/>
      <c r="T86" s="213"/>
    </row>
    <row r="87" spans="6:20" x14ac:dyDescent="0.4">
      <c r="F87" s="198" t="s">
        <v>34</v>
      </c>
      <c r="G87" s="199"/>
      <c r="H87" s="199"/>
      <c r="I87" s="199"/>
      <c r="J87" s="199"/>
      <c r="K87" s="199"/>
      <c r="L87" s="213"/>
      <c r="M87" s="213"/>
      <c r="N87" s="213"/>
      <c r="O87" s="213"/>
      <c r="P87" s="213"/>
      <c r="Q87" s="213"/>
      <c r="R87" s="213"/>
      <c r="S87" s="213"/>
      <c r="T87" s="213"/>
    </row>
    <row r="88" spans="6:20" ht="15.5" thickBot="1" x14ac:dyDescent="0.45">
      <c r="F88" s="190"/>
      <c r="G88" s="190"/>
      <c r="H88" s="190"/>
      <c r="I88" s="190"/>
      <c r="J88" s="190"/>
      <c r="K88" s="190"/>
      <c r="L88" s="213"/>
      <c r="M88" s="213"/>
      <c r="N88" s="213"/>
    </row>
    <row r="89" spans="6:20" x14ac:dyDescent="0.4">
      <c r="F89" s="32" t="s">
        <v>35</v>
      </c>
      <c r="G89" s="32"/>
      <c r="H89" s="32"/>
      <c r="I89" s="32"/>
      <c r="J89" s="32"/>
      <c r="K89" s="32"/>
      <c r="L89" s="213"/>
      <c r="M89" s="213"/>
      <c r="N89" s="213"/>
    </row>
    <row r="90" spans="6:20" ht="45" x14ac:dyDescent="0.4">
      <c r="F90" s="195" t="s">
        <v>36</v>
      </c>
      <c r="G90" s="195"/>
      <c r="H90" s="195"/>
      <c r="I90" s="195"/>
      <c r="J90" s="195"/>
      <c r="K90" s="195"/>
      <c r="L90" s="213"/>
      <c r="M90" s="213"/>
      <c r="N90" s="213"/>
    </row>
    <row r="91" spans="6:20" x14ac:dyDescent="0.4">
      <c r="F91" s="32" t="s">
        <v>38</v>
      </c>
      <c r="G91" s="32"/>
      <c r="H91" s="32"/>
      <c r="I91" s="32"/>
      <c r="J91" s="32"/>
      <c r="K91" s="32"/>
      <c r="L91" s="213"/>
      <c r="M91" s="213"/>
      <c r="N91" s="213"/>
    </row>
    <row r="92" spans="6:20" ht="18.75" customHeight="1" x14ac:dyDescent="0.4">
      <c r="F92" s="213"/>
      <c r="G92" s="213"/>
      <c r="H92" s="213"/>
      <c r="I92" s="213"/>
      <c r="J92" s="213"/>
      <c r="K92" s="213"/>
      <c r="L92" s="213"/>
      <c r="M92" s="213"/>
      <c r="N92" s="213"/>
    </row>
    <row r="93" spans="6:20" ht="15.75" customHeight="1" x14ac:dyDescent="0.4">
      <c r="F93" s="213"/>
      <c r="G93" s="213"/>
      <c r="H93" s="213"/>
      <c r="I93" s="213"/>
      <c r="J93" s="213"/>
      <c r="K93" s="213"/>
      <c r="L93" s="213"/>
      <c r="M93" s="213"/>
      <c r="N93" s="213"/>
    </row>
    <row r="97" spans="6:14" ht="15.75" customHeight="1" thickBot="1" x14ac:dyDescent="0.45">
      <c r="F97" s="213"/>
      <c r="G97" s="213"/>
      <c r="H97" s="213"/>
      <c r="I97" s="213"/>
      <c r="J97" s="213"/>
      <c r="K97" s="213"/>
      <c r="L97" s="200"/>
      <c r="M97" s="200"/>
      <c r="N97" s="200"/>
    </row>
    <row r="98" spans="6:14" x14ac:dyDescent="0.4">
      <c r="F98" s="213"/>
      <c r="G98" s="213"/>
      <c r="H98" s="213"/>
      <c r="I98" s="213"/>
      <c r="J98" s="213"/>
      <c r="K98" s="213"/>
      <c r="L98" s="25"/>
      <c r="M98" s="25"/>
      <c r="N98" s="25"/>
    </row>
    <row r="99" spans="6:14" ht="15.5" thickBot="1" x14ac:dyDescent="0.45">
      <c r="F99" s="213"/>
      <c r="G99" s="213"/>
      <c r="H99" s="213"/>
      <c r="I99" s="213"/>
      <c r="J99" s="213"/>
      <c r="K99" s="213"/>
      <c r="L99" s="197"/>
      <c r="M99" s="197"/>
      <c r="N99" s="197"/>
    </row>
    <row r="100" spans="6:14" x14ac:dyDescent="0.4">
      <c r="F100" s="213"/>
      <c r="G100" s="213"/>
      <c r="H100" s="213"/>
      <c r="I100" s="213"/>
      <c r="J100" s="213"/>
      <c r="K100" s="213"/>
      <c r="L100" s="199"/>
      <c r="M100" s="199"/>
      <c r="N100" s="199"/>
    </row>
    <row r="101" spans="6:14" ht="15.5" thickBot="1" x14ac:dyDescent="0.45">
      <c r="F101" s="213"/>
      <c r="G101" s="213"/>
      <c r="H101" s="213"/>
      <c r="I101" s="213"/>
      <c r="J101" s="213"/>
      <c r="K101" s="213"/>
      <c r="L101" s="190"/>
      <c r="M101" s="190"/>
      <c r="N101" s="190"/>
    </row>
    <row r="102" spans="6:14" x14ac:dyDescent="0.4">
      <c r="F102" s="213"/>
      <c r="G102" s="213"/>
      <c r="H102" s="213"/>
      <c r="I102" s="213"/>
      <c r="J102" s="213"/>
      <c r="K102" s="213"/>
      <c r="L102" s="32"/>
      <c r="M102" s="32"/>
      <c r="N102" s="32"/>
    </row>
    <row r="103" spans="6:14" ht="15.75" customHeight="1" x14ac:dyDescent="0.4">
      <c r="F103" s="213"/>
      <c r="G103" s="213"/>
      <c r="H103" s="213"/>
      <c r="I103" s="213"/>
      <c r="J103" s="213"/>
      <c r="K103" s="213"/>
      <c r="L103" s="195"/>
      <c r="M103" s="195"/>
      <c r="N103" s="195"/>
    </row>
    <row r="104" spans="6:14" x14ac:dyDescent="0.4">
      <c r="L104" s="32"/>
      <c r="M104" s="32"/>
      <c r="N104" s="32"/>
    </row>
  </sheetData>
  <sheetProtection insertRows="0"/>
  <protectedRanges>
    <protectedRange algorithmName="SHA-512" hashValue="19r0bVvPR7yZA0UiYij7Tv1CBk3noIABvFePbLhCJ4nk3L6A+Fy+RdPPS3STf+a52x4pG2PQK4FAkXK9epnlIA==" saltValue="gQC4yrLvnbJqxYZ0KSEoZA==" spinCount="100000" sqref="K62" name="Government revenues"/>
    <protectedRange algorithmName="SHA-512" hashValue="19r0bVvPR7yZA0UiYij7Tv1CBk3noIABvFePbLhCJ4nk3L6A+Fy+RdPPS3STf+a52x4pG2PQK4FAkXK9epnlIA==" saltValue="gQC4yrLvnbJqxYZ0KSEoZA==" spinCount="100000" sqref="F22:G60 I22:K60" name="Government revenues_1"/>
  </protectedRanges>
  <mergeCells count="18">
    <mergeCell ref="F13:N13"/>
    <mergeCell ref="F14:N14"/>
    <mergeCell ref="F15:N15"/>
    <mergeCell ref="M18:N18"/>
    <mergeCell ref="F8:N8"/>
    <mergeCell ref="F9:N9"/>
    <mergeCell ref="F10:N10"/>
    <mergeCell ref="F11:N11"/>
    <mergeCell ref="F12:N12"/>
    <mergeCell ref="F20:K20"/>
    <mergeCell ref="F16:N16"/>
    <mergeCell ref="P31:U31"/>
    <mergeCell ref="M19:N19"/>
    <mergeCell ref="M27:N27"/>
    <mergeCell ref="M28:N28"/>
    <mergeCell ref="M21:N21"/>
    <mergeCell ref="M22:N26"/>
    <mergeCell ref="F18:K18"/>
  </mergeCells>
  <dataValidations xWindow="931" yWindow="764" count="9">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4:H60" xr:uid="{00000000-0002-0000-0400-000000000000}"/>
    <dataValidation type="textLength" allowBlank="1" showInputMessage="1" showErrorMessage="1" errorTitle="Please do not edit these cells" error="Please do not edit these cells" sqref="F68:K69 F21:H21 J21:K21" xr:uid="{00000000-0002-0000-0400-000001000000}">
      <formula1>10000</formula1>
      <formula2>50000</formula2>
    </dataValidation>
    <dataValidation allowBlank="1" showInputMessage="1" showErrorMessage="1" errorTitle="Please do not edit these cells" error="Please do not edit these cells" sqref="I21" xr:uid="{00000000-0002-0000-0400-000002000000}"/>
    <dataValidation type="whole" allowBlank="1" showInputMessage="1" showErrorMessage="1" errorTitle="Please do not edit those cells" error="Please do not edit those cells" sqref="F83:K83" xr:uid="{00000000-0002-0000-0400-000003000000}">
      <formula1>10000</formula1>
      <formula2>50000</formula2>
    </dataValidation>
    <dataValidation type="textLength" allowBlank="1" showInputMessage="1" showErrorMessage="1" sqref="B7:K20 B84:E91 B61:H67 I61:J61 J63 I65:J67 K61:K67 F84:K88 O7:O96 A7:A104 L7:N101" xr:uid="{00000000-0002-0000-0400-000004000000}">
      <formula1>9999999</formula1>
      <formula2>99999999</formula2>
    </dataValidation>
    <dataValidation type="whole" allowBlank="1" showInputMessage="1" showErrorMessage="1" sqref="I62:J62 I64:J64" xr:uid="{00000000-0002-0000-0400-000005000000}">
      <formula1>1</formula1>
      <formula2>2</formula2>
    </dataValidation>
    <dataValidation type="textLength" allowBlank="1" showInputMessage="1" showErrorMessage="1" errorTitle="Do not edit these cells" error="Please do not edit these cells" sqref="L102:N104 F89:K91" xr:uid="{00000000-0002-0000-0400-000006000000}">
      <formula1>9999999</formula1>
      <formula2>99999999</formula2>
    </dataValidation>
    <dataValidation type="list" allowBlank="1" showInputMessage="1" showErrorMessage="1" sqref="F22:F60" xr:uid="{99E690B0-AB65-4585-AEAA-A01ACD1FA9FC}">
      <formula1>GFS_list</formula1>
    </dataValidation>
    <dataValidation type="list" allowBlank="1" showInputMessage="1" showErrorMessage="1" sqref="I22:I60" xr:uid="{C4C20457-0BEE-400A-ADCF-9079A9115ECE}">
      <formula1>Government_entities_list</formula1>
    </dataValidation>
  </dataValidations>
  <hyperlinks>
    <hyperlink ref="M19" r:id="rId1" location="r5-1" display="EITI Requirement 5.1" xr:uid="{00000000-0004-0000-0400-000000000000}"/>
    <hyperlink ref="F20" r:id="rId2" location="r4-1" display="EITI Requirement 4.1" xr:uid="{00000000-0004-0000-0400-000001000000}"/>
    <hyperlink ref="F87:J87" r:id="rId3" display="Give us your feedback or report a conflict in the data! Write to us at  data@eiti.org" xr:uid="{00000000-0004-0000-0400-000002000000}"/>
    <hyperlink ref="F86:J86" r:id="rId4" display="For the latest version of Summary data templates, see  https://eiti.org/summary-data-template" xr:uid="{00000000-0004-0000-0400-000003000000}"/>
    <hyperlink ref="M28:N28" r:id="rId5" display="or, https://www.imf.org/external/np/sta/gfsm/" xr:uid="{00000000-0004-0000-0400-000004000000}"/>
    <hyperlink ref="M27:N27" r:id="rId6" display="For more guidance, please visit https://eiti.org/summary-data-template" xr:uid="{00000000-0004-0000-0400-000005000000}"/>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931" yWindow="764" count="2">
        <x14:dataValidation type="list" allowBlank="1" showInputMessage="1" showErrorMessage="1" xr:uid="{00000000-0002-0000-0400-000007000000}">
          <x14:formula1>
            <xm:f>Lists!$S$2:$S$29</xm:f>
          </x14:formula1>
          <xm:sqref>B22:E60</xm:sqref>
        </x14:dataValidation>
        <x14:dataValidation type="list" allowBlank="1" showInputMessage="1" showErrorMessage="1" xr:uid="{B16B921D-377C-482C-90CA-59504DA5F75F}">
          <x14:formula1>
            <xm:f>Lists!$AA$3:$AA$9</xm:f>
          </x14:formula1>
          <xm:sqref>G22:G60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F726"/>
  <sheetViews>
    <sheetView showGridLines="0" topLeftCell="C3" zoomScale="70" zoomScaleNormal="70" workbookViewId="0">
      <selection activeCell="H15" sqref="H15"/>
    </sheetView>
  </sheetViews>
  <sheetFormatPr defaultColWidth="9.26953125" defaultRowHeight="15" x14ac:dyDescent="0.4"/>
  <cols>
    <col min="1" max="2" width="24.1796875" style="213" hidden="1" customWidth="1"/>
    <col min="3" max="3" width="18.7265625" style="213" customWidth="1"/>
    <col min="4" max="4" width="26" style="213" bestFit="1" customWidth="1"/>
    <col min="5" max="5" width="30.54296875" style="213" bestFit="1" customWidth="1"/>
    <col min="6" max="6" width="31.54296875" style="213" customWidth="1"/>
    <col min="7" max="7" width="34.26953125" style="213" customWidth="1"/>
    <col min="8" max="8" width="22.7265625" style="213" customWidth="1"/>
    <col min="9" max="9" width="27.26953125" style="213" customWidth="1"/>
    <col min="10" max="10" width="27.453125" style="213" bestFit="1" customWidth="1"/>
    <col min="11" max="11" width="37.26953125" style="213" bestFit="1" customWidth="1"/>
    <col min="12" max="12" width="38.54296875" style="213" bestFit="1" customWidth="1"/>
    <col min="13" max="13" width="26" style="213" bestFit="1" customWidth="1"/>
    <col min="14" max="14" width="16.7265625" style="213" bestFit="1" customWidth="1"/>
    <col min="15" max="31" width="15.7265625" style="213" customWidth="1"/>
    <col min="32" max="16384" width="9.26953125" style="213"/>
  </cols>
  <sheetData>
    <row r="1" spans="1:32" s="12" customFormat="1" ht="14" x14ac:dyDescent="0.35"/>
    <row r="2" spans="1:32" s="37" customFormat="1" x14ac:dyDescent="0.4">
      <c r="A2" s="213"/>
      <c r="B2" s="213"/>
      <c r="C2" s="289" t="s">
        <v>941</v>
      </c>
      <c r="D2" s="289"/>
      <c r="E2" s="289"/>
      <c r="F2" s="289"/>
      <c r="G2" s="289"/>
      <c r="H2" s="289"/>
      <c r="I2" s="289"/>
      <c r="J2" s="289"/>
      <c r="K2" s="289"/>
      <c r="L2" s="289"/>
      <c r="M2" s="289"/>
      <c r="N2" s="289"/>
      <c r="O2" s="213"/>
      <c r="P2" s="213"/>
      <c r="Q2" s="213"/>
      <c r="R2" s="213"/>
      <c r="S2" s="213"/>
      <c r="T2" s="213"/>
      <c r="U2" s="213"/>
      <c r="V2" s="213"/>
      <c r="W2" s="213"/>
      <c r="X2" s="213"/>
      <c r="Y2" s="213"/>
      <c r="Z2" s="213"/>
      <c r="AA2" s="213"/>
      <c r="AB2" s="213"/>
      <c r="AC2" s="213"/>
      <c r="AD2" s="213"/>
      <c r="AE2" s="213"/>
      <c r="AF2" s="213"/>
    </row>
    <row r="3" spans="1:32" s="12" customFormat="1" ht="21" customHeight="1" x14ac:dyDescent="0.35">
      <c r="C3" s="331" t="s">
        <v>942</v>
      </c>
      <c r="D3" s="331"/>
      <c r="E3" s="331"/>
      <c r="F3" s="331"/>
      <c r="G3" s="331"/>
      <c r="H3" s="331"/>
      <c r="I3" s="331"/>
      <c r="J3" s="331"/>
      <c r="K3" s="331"/>
      <c r="L3" s="331"/>
      <c r="M3" s="331"/>
      <c r="N3" s="331"/>
    </row>
    <row r="4" spans="1:32" s="37" customFormat="1" ht="15.65" customHeight="1" x14ac:dyDescent="0.4">
      <c r="A4" s="213"/>
      <c r="B4" s="213"/>
      <c r="C4" s="327" t="s">
        <v>943</v>
      </c>
      <c r="D4" s="327"/>
      <c r="E4" s="327"/>
      <c r="F4" s="327"/>
      <c r="G4" s="327"/>
      <c r="H4" s="327"/>
      <c r="I4" s="327"/>
      <c r="J4" s="327"/>
      <c r="K4" s="327"/>
      <c r="L4" s="327"/>
      <c r="M4" s="327"/>
      <c r="N4" s="327"/>
      <c r="O4" s="213"/>
      <c r="P4" s="213"/>
      <c r="Q4" s="213"/>
      <c r="R4" s="213"/>
      <c r="S4" s="213"/>
      <c r="T4" s="213"/>
      <c r="U4" s="213"/>
      <c r="V4" s="213"/>
      <c r="W4" s="213"/>
      <c r="X4" s="213"/>
      <c r="Y4" s="213"/>
      <c r="Z4" s="213"/>
      <c r="AA4" s="213"/>
      <c r="AB4" s="213"/>
      <c r="AC4" s="213"/>
      <c r="AD4" s="213"/>
      <c r="AE4" s="213"/>
      <c r="AF4" s="213"/>
    </row>
    <row r="5" spans="1:32" s="37" customFormat="1" ht="15.65" customHeight="1" x14ac:dyDescent="0.4">
      <c r="A5" s="213"/>
      <c r="B5" s="213"/>
      <c r="C5" s="327" t="s">
        <v>944</v>
      </c>
      <c r="D5" s="327"/>
      <c r="E5" s="327"/>
      <c r="F5" s="327"/>
      <c r="G5" s="327"/>
      <c r="H5" s="327"/>
      <c r="I5" s="327"/>
      <c r="J5" s="327"/>
      <c r="K5" s="327"/>
      <c r="L5" s="327"/>
      <c r="M5" s="327"/>
      <c r="N5" s="327"/>
      <c r="O5" s="213"/>
      <c r="P5" s="213"/>
      <c r="Q5" s="213"/>
      <c r="R5" s="213"/>
      <c r="S5" s="213"/>
      <c r="T5" s="213"/>
      <c r="U5" s="213"/>
      <c r="V5" s="213"/>
      <c r="W5" s="213"/>
      <c r="X5" s="213"/>
      <c r="Y5" s="213"/>
      <c r="Z5" s="213"/>
      <c r="AA5" s="213"/>
      <c r="AB5" s="213"/>
      <c r="AC5" s="213"/>
      <c r="AD5" s="213"/>
      <c r="AE5" s="213"/>
      <c r="AF5" s="213"/>
    </row>
    <row r="6" spans="1:32" s="37" customFormat="1" ht="15.65" customHeight="1" x14ac:dyDescent="0.4">
      <c r="A6" s="213"/>
      <c r="B6" s="213"/>
      <c r="C6" s="327" t="s">
        <v>945</v>
      </c>
      <c r="D6" s="327"/>
      <c r="E6" s="327"/>
      <c r="F6" s="327"/>
      <c r="G6" s="327"/>
      <c r="H6" s="327"/>
      <c r="I6" s="327"/>
      <c r="J6" s="327"/>
      <c r="K6" s="327"/>
      <c r="L6" s="327"/>
      <c r="M6" s="327"/>
      <c r="N6" s="327"/>
      <c r="O6" s="213"/>
      <c r="P6" s="213"/>
      <c r="Q6" s="213"/>
      <c r="R6" s="213"/>
      <c r="S6" s="213"/>
      <c r="T6" s="213"/>
      <c r="U6" s="213"/>
      <c r="V6" s="213"/>
      <c r="W6" s="213"/>
      <c r="X6" s="213"/>
      <c r="Y6" s="213"/>
      <c r="Z6" s="213"/>
      <c r="AA6" s="213"/>
      <c r="AB6" s="213"/>
      <c r="AC6" s="213"/>
      <c r="AD6" s="213"/>
      <c r="AE6" s="213"/>
      <c r="AF6" s="213"/>
    </row>
    <row r="7" spans="1:32" s="37" customFormat="1" ht="15.65" customHeight="1" x14ac:dyDescent="0.4">
      <c r="A7" s="213"/>
      <c r="B7" s="213"/>
      <c r="C7" s="327" t="s">
        <v>946</v>
      </c>
      <c r="D7" s="327"/>
      <c r="E7" s="327"/>
      <c r="F7" s="327"/>
      <c r="G7" s="327"/>
      <c r="H7" s="327"/>
      <c r="I7" s="327"/>
      <c r="J7" s="327"/>
      <c r="K7" s="327"/>
      <c r="L7" s="327"/>
      <c r="M7" s="327"/>
      <c r="N7" s="327"/>
      <c r="O7" s="213"/>
      <c r="P7" s="213"/>
      <c r="Q7" s="213"/>
      <c r="R7" s="213"/>
      <c r="S7" s="213"/>
      <c r="T7" s="213"/>
      <c r="U7" s="213"/>
      <c r="V7" s="213"/>
      <c r="W7" s="213"/>
      <c r="X7" s="213"/>
      <c r="Y7" s="213"/>
      <c r="Z7" s="213"/>
      <c r="AA7" s="213"/>
      <c r="AB7" s="213"/>
      <c r="AC7" s="213"/>
      <c r="AD7" s="213"/>
      <c r="AE7" s="213"/>
      <c r="AF7" s="213"/>
    </row>
    <row r="8" spans="1:32" s="37" customFormat="1" ht="15.65" customHeight="1" x14ac:dyDescent="0.4">
      <c r="A8" s="213"/>
      <c r="B8" s="213"/>
      <c r="C8" s="327" t="s">
        <v>947</v>
      </c>
      <c r="D8" s="327"/>
      <c r="E8" s="327"/>
      <c r="F8" s="327"/>
      <c r="G8" s="327"/>
      <c r="H8" s="327"/>
      <c r="I8" s="327"/>
      <c r="J8" s="327"/>
      <c r="K8" s="327"/>
      <c r="L8" s="327"/>
      <c r="M8" s="327"/>
      <c r="N8" s="327"/>
      <c r="O8" s="213"/>
      <c r="P8" s="213"/>
      <c r="Q8" s="213"/>
      <c r="R8" s="213"/>
      <c r="S8" s="213"/>
      <c r="T8" s="213"/>
      <c r="U8" s="213"/>
      <c r="V8" s="213"/>
      <c r="W8" s="213"/>
      <c r="X8" s="213"/>
      <c r="Y8" s="213"/>
      <c r="Z8" s="213"/>
      <c r="AA8" s="213"/>
      <c r="AB8" s="213"/>
      <c r="AC8" s="213"/>
      <c r="AD8" s="213"/>
      <c r="AE8" s="213"/>
      <c r="AF8" s="213"/>
    </row>
    <row r="9" spans="1:32" s="37" customFormat="1" x14ac:dyDescent="0.4">
      <c r="A9" s="213"/>
      <c r="B9" s="213"/>
      <c r="C9" s="304" t="s">
        <v>300</v>
      </c>
      <c r="D9" s="304"/>
      <c r="E9" s="304"/>
      <c r="F9" s="304"/>
      <c r="G9" s="304"/>
      <c r="H9" s="304"/>
      <c r="I9" s="304"/>
      <c r="J9" s="304"/>
      <c r="K9" s="304"/>
      <c r="L9" s="304"/>
      <c r="M9" s="304"/>
      <c r="N9" s="304"/>
      <c r="O9" s="213"/>
      <c r="P9" s="213"/>
      <c r="Q9" s="213"/>
      <c r="R9" s="213"/>
      <c r="S9" s="213"/>
      <c r="T9" s="213"/>
      <c r="U9" s="213"/>
      <c r="V9" s="213"/>
      <c r="W9" s="213"/>
      <c r="X9" s="213"/>
      <c r="Y9" s="213"/>
      <c r="Z9" s="213"/>
      <c r="AA9" s="213"/>
      <c r="AB9" s="213"/>
      <c r="AC9" s="213"/>
      <c r="AD9" s="213"/>
      <c r="AE9" s="213"/>
      <c r="AF9" s="213"/>
    </row>
    <row r="10" spans="1:32" s="12" customFormat="1" ht="14" x14ac:dyDescent="0.35">
      <c r="C10" s="329"/>
      <c r="D10" s="329"/>
      <c r="E10" s="329"/>
      <c r="F10" s="329"/>
      <c r="G10" s="329"/>
      <c r="H10" s="329"/>
      <c r="I10" s="329"/>
      <c r="J10" s="329"/>
      <c r="K10" s="329"/>
      <c r="L10" s="329"/>
      <c r="M10" s="329"/>
      <c r="N10" s="329"/>
    </row>
    <row r="11" spans="1:32" s="12" customFormat="1" ht="22.5" x14ac:dyDescent="0.35">
      <c r="C11" s="310" t="s">
        <v>948</v>
      </c>
      <c r="D11" s="310"/>
      <c r="E11" s="310"/>
      <c r="F11" s="310"/>
      <c r="G11" s="310"/>
      <c r="H11" s="310"/>
      <c r="I11" s="310"/>
      <c r="J11" s="310"/>
      <c r="K11" s="310"/>
      <c r="L11" s="310"/>
      <c r="M11" s="310"/>
      <c r="N11" s="310"/>
    </row>
    <row r="12" spans="1:32" s="37" customFormat="1" ht="14.25" customHeight="1" x14ac:dyDescent="0.4">
      <c r="A12" s="213"/>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row>
    <row r="13" spans="1:32" s="37" customFormat="1" ht="15.75" customHeight="1" x14ac:dyDescent="0.4">
      <c r="A13" s="213"/>
      <c r="B13" s="316" t="s">
        <v>949</v>
      </c>
      <c r="C13" s="316"/>
      <c r="D13" s="316"/>
      <c r="E13" s="316"/>
      <c r="F13" s="316"/>
      <c r="G13" s="316"/>
      <c r="H13" s="316"/>
      <c r="I13" s="316"/>
      <c r="J13" s="316"/>
      <c r="K13" s="316"/>
      <c r="L13" s="316"/>
      <c r="M13" s="316"/>
      <c r="N13" s="316"/>
      <c r="O13" s="213"/>
      <c r="P13" s="213"/>
      <c r="Q13" s="213"/>
      <c r="R13" s="213"/>
      <c r="S13" s="213"/>
      <c r="T13" s="213"/>
      <c r="U13" s="213"/>
      <c r="V13" s="213"/>
      <c r="W13" s="213"/>
      <c r="X13" s="213"/>
      <c r="Y13" s="213"/>
      <c r="Z13" s="213"/>
      <c r="AA13" s="213"/>
      <c r="AB13" s="213"/>
      <c r="AC13" s="213"/>
      <c r="AD13" s="213"/>
      <c r="AE13" s="213"/>
      <c r="AF13" s="213"/>
    </row>
    <row r="14" spans="1:32" s="37" customFormat="1" x14ac:dyDescent="0.4">
      <c r="A14" s="213"/>
      <c r="B14" s="213" t="s">
        <v>329</v>
      </c>
      <c r="C14" s="213" t="s">
        <v>950</v>
      </c>
      <c r="D14" s="213" t="s">
        <v>852</v>
      </c>
      <c r="E14" s="213" t="s">
        <v>851</v>
      </c>
      <c r="F14" s="213" t="s">
        <v>951</v>
      </c>
      <c r="G14" s="213" t="s">
        <v>952</v>
      </c>
      <c r="H14" s="213" t="s">
        <v>953</v>
      </c>
      <c r="I14" s="213" t="s">
        <v>954</v>
      </c>
      <c r="J14" s="213" t="s">
        <v>853</v>
      </c>
      <c r="K14" s="213" t="s">
        <v>955</v>
      </c>
      <c r="L14" s="213" t="s">
        <v>956</v>
      </c>
      <c r="M14" s="213" t="s">
        <v>957</v>
      </c>
      <c r="N14" s="213" t="s">
        <v>958</v>
      </c>
      <c r="O14" s="213"/>
      <c r="P14" s="213"/>
      <c r="Q14" s="213"/>
      <c r="R14" s="213"/>
      <c r="S14" s="213"/>
      <c r="T14" s="213"/>
      <c r="U14" s="213"/>
      <c r="V14" s="213"/>
      <c r="W14" s="213"/>
      <c r="X14" s="213"/>
      <c r="Y14" s="213"/>
      <c r="Z14" s="213"/>
      <c r="AA14" s="213"/>
      <c r="AB14" s="213"/>
      <c r="AC14" s="213"/>
      <c r="AD14" s="213"/>
      <c r="AE14" s="213"/>
      <c r="AF14" s="213"/>
    </row>
    <row r="15" spans="1:32" x14ac:dyDescent="0.4">
      <c r="B15" s="213">
        <f>VLOOKUP(C15,Companies[],3,FALSE)</f>
        <v>5809797</v>
      </c>
      <c r="C15" s="251" t="s">
        <v>334</v>
      </c>
      <c r="D15" s="247" t="s">
        <v>308</v>
      </c>
      <c r="E15" s="247" t="s">
        <v>857</v>
      </c>
      <c r="F15" s="247" t="s">
        <v>84</v>
      </c>
      <c r="G15" s="247" t="s">
        <v>84</v>
      </c>
      <c r="H15" s="247" t="s">
        <v>104</v>
      </c>
      <c r="I15" s="247" t="s">
        <v>90</v>
      </c>
      <c r="J15" s="248">
        <v>44482870.710000001</v>
      </c>
      <c r="K15" s="247" t="s">
        <v>959</v>
      </c>
      <c r="L15" s="247" t="s">
        <v>104</v>
      </c>
      <c r="M15" s="247" t="s">
        <v>104</v>
      </c>
      <c r="N15" s="247"/>
    </row>
    <row r="16" spans="1:32" x14ac:dyDescent="0.4">
      <c r="C16" s="251" t="s">
        <v>334</v>
      </c>
      <c r="D16" s="247" t="s">
        <v>313</v>
      </c>
      <c r="E16" s="247" t="s">
        <v>861</v>
      </c>
      <c r="F16" s="247" t="s">
        <v>84</v>
      </c>
      <c r="G16" s="247" t="s">
        <v>84</v>
      </c>
      <c r="H16" s="247" t="s">
        <v>104</v>
      </c>
      <c r="I16" s="247" t="s">
        <v>90</v>
      </c>
      <c r="J16" s="248">
        <v>26366905.190000001</v>
      </c>
      <c r="K16" s="247" t="s">
        <v>959</v>
      </c>
      <c r="L16" s="247" t="s">
        <v>104</v>
      </c>
      <c r="M16" s="247" t="s">
        <v>104</v>
      </c>
      <c r="N16" s="247"/>
    </row>
    <row r="17" spans="2:14" x14ac:dyDescent="0.4">
      <c r="C17" s="251" t="s">
        <v>334</v>
      </c>
      <c r="D17" s="247" t="s">
        <v>313</v>
      </c>
      <c r="E17" s="247" t="s">
        <v>866</v>
      </c>
      <c r="F17" s="247" t="s">
        <v>84</v>
      </c>
      <c r="G17" s="247" t="s">
        <v>84</v>
      </c>
      <c r="H17" s="247" t="s">
        <v>104</v>
      </c>
      <c r="I17" s="247" t="s">
        <v>90</v>
      </c>
      <c r="J17" s="248">
        <v>55370500.899999999</v>
      </c>
      <c r="K17" s="247" t="s">
        <v>959</v>
      </c>
      <c r="L17" s="247" t="s">
        <v>104</v>
      </c>
      <c r="M17" s="247" t="s">
        <v>104</v>
      </c>
      <c r="N17" s="247"/>
    </row>
    <row r="18" spans="2:14" x14ac:dyDescent="0.4">
      <c r="C18" s="251" t="s">
        <v>334</v>
      </c>
      <c r="D18" s="247" t="s">
        <v>308</v>
      </c>
      <c r="E18" s="247" t="s">
        <v>872</v>
      </c>
      <c r="F18" s="247" t="s">
        <v>61</v>
      </c>
      <c r="G18" s="247" t="s">
        <v>61</v>
      </c>
      <c r="H18" s="247" t="s">
        <v>433</v>
      </c>
      <c r="I18" s="247" t="s">
        <v>90</v>
      </c>
      <c r="J18" s="248">
        <v>1283465634</v>
      </c>
      <c r="K18" s="247" t="s">
        <v>959</v>
      </c>
      <c r="L18" s="247" t="s">
        <v>104</v>
      </c>
      <c r="M18" s="247" t="s">
        <v>104</v>
      </c>
      <c r="N18" s="247"/>
    </row>
    <row r="19" spans="2:14" x14ac:dyDescent="0.4">
      <c r="C19" s="251" t="s">
        <v>334</v>
      </c>
      <c r="D19" s="247" t="s">
        <v>311</v>
      </c>
      <c r="E19" s="247" t="s">
        <v>876</v>
      </c>
      <c r="F19" s="247" t="s">
        <v>61</v>
      </c>
      <c r="G19" s="247" t="s">
        <v>61</v>
      </c>
      <c r="H19" s="247" t="s">
        <v>436</v>
      </c>
      <c r="I19" s="247" t="s">
        <v>90</v>
      </c>
      <c r="J19" s="248">
        <v>76275945</v>
      </c>
      <c r="K19" s="247" t="s">
        <v>959</v>
      </c>
      <c r="L19" s="247" t="s">
        <v>104</v>
      </c>
      <c r="M19" s="247" t="s">
        <v>104</v>
      </c>
      <c r="N19" s="247"/>
    </row>
    <row r="20" spans="2:14" x14ac:dyDescent="0.4">
      <c r="C20" s="251" t="s">
        <v>334</v>
      </c>
      <c r="D20" s="247" t="s">
        <v>311</v>
      </c>
      <c r="E20" s="247" t="s">
        <v>880</v>
      </c>
      <c r="F20" s="247" t="s">
        <v>84</v>
      </c>
      <c r="G20" s="247" t="s">
        <v>84</v>
      </c>
      <c r="H20" s="247" t="s">
        <v>104</v>
      </c>
      <c r="I20" s="247" t="s">
        <v>90</v>
      </c>
      <c r="J20" s="248">
        <v>92980432</v>
      </c>
      <c r="K20" s="247" t="s">
        <v>959</v>
      </c>
      <c r="L20" s="247" t="s">
        <v>104</v>
      </c>
      <c r="M20" s="247" t="s">
        <v>104</v>
      </c>
      <c r="N20" s="247"/>
    </row>
    <row r="21" spans="2:14" x14ac:dyDescent="0.4">
      <c r="C21" s="251" t="s">
        <v>334</v>
      </c>
      <c r="D21" s="247" t="s">
        <v>308</v>
      </c>
      <c r="E21" s="247" t="s">
        <v>888</v>
      </c>
      <c r="F21" s="247" t="s">
        <v>84</v>
      </c>
      <c r="G21" s="247" t="s">
        <v>84</v>
      </c>
      <c r="H21" s="247" t="s">
        <v>104</v>
      </c>
      <c r="I21" s="247" t="s">
        <v>90</v>
      </c>
      <c r="J21" s="248">
        <v>165000</v>
      </c>
      <c r="K21" s="247" t="s">
        <v>959</v>
      </c>
      <c r="L21" s="247" t="s">
        <v>104</v>
      </c>
      <c r="M21" s="247" t="s">
        <v>104</v>
      </c>
      <c r="N21" s="247"/>
    </row>
    <row r="22" spans="2:14" x14ac:dyDescent="0.4">
      <c r="C22" s="251" t="s">
        <v>334</v>
      </c>
      <c r="D22" s="247" t="s">
        <v>312</v>
      </c>
      <c r="E22" s="247" t="s">
        <v>891</v>
      </c>
      <c r="F22" s="247" t="s">
        <v>84</v>
      </c>
      <c r="G22" s="247" t="s">
        <v>84</v>
      </c>
      <c r="H22" s="247" t="s">
        <v>104</v>
      </c>
      <c r="I22" s="247" t="s">
        <v>90</v>
      </c>
      <c r="J22" s="248">
        <v>473846470.99999994</v>
      </c>
      <c r="K22" s="247" t="s">
        <v>959</v>
      </c>
      <c r="L22" s="247" t="s">
        <v>104</v>
      </c>
      <c r="M22" s="247" t="s">
        <v>104</v>
      </c>
      <c r="N22" s="247"/>
    </row>
    <row r="23" spans="2:14" x14ac:dyDescent="0.4">
      <c r="C23" s="251" t="s">
        <v>334</v>
      </c>
      <c r="D23" s="247" t="s">
        <v>313</v>
      </c>
      <c r="E23" s="247" t="s">
        <v>893</v>
      </c>
      <c r="F23" s="247" t="s">
        <v>84</v>
      </c>
      <c r="G23" s="247" t="s">
        <v>84</v>
      </c>
      <c r="H23" s="247" t="s">
        <v>104</v>
      </c>
      <c r="I23" s="247" t="s">
        <v>90</v>
      </c>
      <c r="J23" s="248">
        <v>71200</v>
      </c>
      <c r="K23" s="247" t="s">
        <v>959</v>
      </c>
      <c r="L23" s="247" t="s">
        <v>104</v>
      </c>
      <c r="M23" s="247" t="s">
        <v>104</v>
      </c>
      <c r="N23" s="247"/>
    </row>
    <row r="24" spans="2:14" x14ac:dyDescent="0.4">
      <c r="C24" s="251" t="s">
        <v>334</v>
      </c>
      <c r="D24" s="247" t="s">
        <v>319</v>
      </c>
      <c r="E24" s="247" t="s">
        <v>907</v>
      </c>
      <c r="F24" s="247" t="s">
        <v>84</v>
      </c>
      <c r="G24" s="247" t="s">
        <v>84</v>
      </c>
      <c r="H24" s="247" t="s">
        <v>104</v>
      </c>
      <c r="I24" s="247" t="s">
        <v>90</v>
      </c>
      <c r="J24" s="248">
        <v>4800</v>
      </c>
      <c r="K24" s="247" t="s">
        <v>959</v>
      </c>
      <c r="L24" s="247" t="s">
        <v>104</v>
      </c>
      <c r="M24" s="247" t="s">
        <v>104</v>
      </c>
      <c r="N24" s="247"/>
    </row>
    <row r="25" spans="2:14" x14ac:dyDescent="0.4">
      <c r="C25" s="251" t="s">
        <v>334</v>
      </c>
      <c r="D25" s="247" t="s">
        <v>317</v>
      </c>
      <c r="E25" s="247" t="s">
        <v>913</v>
      </c>
      <c r="F25" s="247" t="s">
        <v>84</v>
      </c>
      <c r="G25" s="247" t="s">
        <v>84</v>
      </c>
      <c r="H25" s="247" t="s">
        <v>104</v>
      </c>
      <c r="I25" s="247" t="s">
        <v>90</v>
      </c>
      <c r="J25" s="248">
        <v>20000000</v>
      </c>
      <c r="K25" s="247" t="s">
        <v>959</v>
      </c>
      <c r="L25" s="247" t="s">
        <v>104</v>
      </c>
      <c r="M25" s="247" t="s">
        <v>104</v>
      </c>
      <c r="N25" s="247"/>
    </row>
    <row r="26" spans="2:14" x14ac:dyDescent="0.4">
      <c r="C26" s="251" t="s">
        <v>334</v>
      </c>
      <c r="D26" s="247" t="s">
        <v>317</v>
      </c>
      <c r="E26" s="247" t="s">
        <v>915</v>
      </c>
      <c r="F26" s="247" t="s">
        <v>84</v>
      </c>
      <c r="G26" s="247" t="s">
        <v>84</v>
      </c>
      <c r="H26" s="247" t="s">
        <v>104</v>
      </c>
      <c r="I26" s="247" t="s">
        <v>90</v>
      </c>
      <c r="J26" s="248">
        <v>65241900</v>
      </c>
      <c r="K26" s="247" t="s">
        <v>959</v>
      </c>
      <c r="L26" s="247" t="s">
        <v>104</v>
      </c>
      <c r="M26" s="247" t="s">
        <v>104</v>
      </c>
      <c r="N26" s="247"/>
    </row>
    <row r="27" spans="2:14" x14ac:dyDescent="0.4">
      <c r="C27" s="251" t="s">
        <v>334</v>
      </c>
      <c r="D27" s="247" t="s">
        <v>317</v>
      </c>
      <c r="E27" s="247" t="s">
        <v>907</v>
      </c>
      <c r="F27" s="247" t="s">
        <v>84</v>
      </c>
      <c r="G27" s="247" t="s">
        <v>84</v>
      </c>
      <c r="H27" s="247" t="s">
        <v>104</v>
      </c>
      <c r="I27" s="247" t="s">
        <v>90</v>
      </c>
      <c r="J27" s="248">
        <v>360000</v>
      </c>
      <c r="K27" s="247" t="s">
        <v>959</v>
      </c>
      <c r="L27" s="247" t="s">
        <v>104</v>
      </c>
      <c r="M27" s="247" t="s">
        <v>104</v>
      </c>
      <c r="N27" s="247"/>
    </row>
    <row r="28" spans="2:14" x14ac:dyDescent="0.4">
      <c r="C28" s="251" t="s">
        <v>334</v>
      </c>
      <c r="D28" s="247" t="s">
        <v>317</v>
      </c>
      <c r="E28" s="247" t="s">
        <v>931</v>
      </c>
      <c r="F28" s="247" t="s">
        <v>84</v>
      </c>
      <c r="G28" s="247" t="s">
        <v>84</v>
      </c>
      <c r="H28" s="247" t="s">
        <v>104</v>
      </c>
      <c r="I28" s="247" t="s">
        <v>90</v>
      </c>
      <c r="J28" s="248">
        <v>50000000</v>
      </c>
      <c r="K28" s="247" t="s">
        <v>959</v>
      </c>
      <c r="L28" s="247" t="s">
        <v>104</v>
      </c>
      <c r="M28" s="247" t="s">
        <v>104</v>
      </c>
      <c r="N28" s="247"/>
    </row>
    <row r="29" spans="2:14" x14ac:dyDescent="0.4">
      <c r="C29" s="251" t="s">
        <v>337</v>
      </c>
      <c r="D29" s="247" t="s">
        <v>308</v>
      </c>
      <c r="E29" s="247" t="s">
        <v>857</v>
      </c>
      <c r="F29" s="247" t="s">
        <v>84</v>
      </c>
      <c r="G29" s="247" t="s">
        <v>84</v>
      </c>
      <c r="H29" s="247" t="s">
        <v>104</v>
      </c>
      <c r="I29" s="247" t="s">
        <v>90</v>
      </c>
      <c r="J29" s="248">
        <v>62130238.729999997</v>
      </c>
      <c r="K29" s="247" t="s">
        <v>959</v>
      </c>
      <c r="L29" s="247" t="s">
        <v>104</v>
      </c>
      <c r="M29" s="247" t="s">
        <v>104</v>
      </c>
      <c r="N29" s="247"/>
    </row>
    <row r="30" spans="2:14" x14ac:dyDescent="0.4">
      <c r="C30" s="251" t="s">
        <v>337</v>
      </c>
      <c r="D30" s="247" t="s">
        <v>308</v>
      </c>
      <c r="E30" s="247" t="s">
        <v>864</v>
      </c>
      <c r="F30" s="247" t="s">
        <v>84</v>
      </c>
      <c r="G30" s="247" t="s">
        <v>84</v>
      </c>
      <c r="H30" s="247" t="s">
        <v>104</v>
      </c>
      <c r="I30" s="247" t="s">
        <v>90</v>
      </c>
      <c r="J30" s="248">
        <v>100000</v>
      </c>
      <c r="K30" s="247" t="s">
        <v>959</v>
      </c>
      <c r="L30" s="247" t="s">
        <v>104</v>
      </c>
      <c r="M30" s="247" t="s">
        <v>104</v>
      </c>
      <c r="N30" s="247"/>
    </row>
    <row r="31" spans="2:14" x14ac:dyDescent="0.4">
      <c r="B31" s="154"/>
      <c r="C31" s="251" t="s">
        <v>337</v>
      </c>
      <c r="D31" s="247" t="s">
        <v>308</v>
      </c>
      <c r="E31" s="247" t="s">
        <v>872</v>
      </c>
      <c r="F31" s="247" t="s">
        <v>61</v>
      </c>
      <c r="G31" s="247" t="s">
        <v>84</v>
      </c>
      <c r="H31" s="247" t="s">
        <v>104</v>
      </c>
      <c r="I31" s="247" t="s">
        <v>90</v>
      </c>
      <c r="J31" s="248">
        <v>269599336.86000001</v>
      </c>
      <c r="K31" s="247" t="s">
        <v>959</v>
      </c>
      <c r="L31" s="247" t="s">
        <v>104</v>
      </c>
      <c r="M31" s="247" t="s">
        <v>104</v>
      </c>
      <c r="N31" s="247"/>
    </row>
    <row r="32" spans="2:14" x14ac:dyDescent="0.4">
      <c r="B32" s="154"/>
      <c r="C32" s="251" t="s">
        <v>337</v>
      </c>
      <c r="D32" s="247" t="s">
        <v>311</v>
      </c>
      <c r="E32" s="247" t="s">
        <v>876</v>
      </c>
      <c r="F32" s="247" t="s">
        <v>61</v>
      </c>
      <c r="G32" s="247" t="s">
        <v>84</v>
      </c>
      <c r="H32" s="247" t="s">
        <v>104</v>
      </c>
      <c r="I32" s="247" t="s">
        <v>90</v>
      </c>
      <c r="J32" s="248">
        <v>22140181</v>
      </c>
      <c r="K32" s="247" t="s">
        <v>959</v>
      </c>
      <c r="L32" s="247" t="s">
        <v>104</v>
      </c>
      <c r="M32" s="247" t="s">
        <v>104</v>
      </c>
      <c r="N32" s="247"/>
    </row>
    <row r="33" spans="2:14" x14ac:dyDescent="0.4">
      <c r="B33" s="154"/>
      <c r="C33" s="251" t="s">
        <v>337</v>
      </c>
      <c r="D33" s="247" t="s">
        <v>312</v>
      </c>
      <c r="E33" s="247" t="s">
        <v>891</v>
      </c>
      <c r="F33" s="247" t="s">
        <v>84</v>
      </c>
      <c r="G33" s="247" t="s">
        <v>84</v>
      </c>
      <c r="H33" s="247" t="s">
        <v>104</v>
      </c>
      <c r="I33" s="247" t="s">
        <v>90</v>
      </c>
      <c r="J33" s="248">
        <v>51700000</v>
      </c>
      <c r="K33" s="247" t="s">
        <v>959</v>
      </c>
      <c r="L33" s="247" t="s">
        <v>104</v>
      </c>
      <c r="M33" s="247" t="s">
        <v>104</v>
      </c>
      <c r="N33" s="247"/>
    </row>
    <row r="34" spans="2:14" x14ac:dyDescent="0.4">
      <c r="B34" s="154"/>
      <c r="C34" s="251" t="s">
        <v>337</v>
      </c>
      <c r="D34" s="247" t="s">
        <v>317</v>
      </c>
      <c r="E34" s="247" t="s">
        <v>909</v>
      </c>
      <c r="F34" s="247" t="s">
        <v>84</v>
      </c>
      <c r="G34" s="247" t="s">
        <v>84</v>
      </c>
      <c r="H34" s="247" t="s">
        <v>104</v>
      </c>
      <c r="I34" s="247" t="s">
        <v>90</v>
      </c>
      <c r="J34" s="248">
        <v>7137914</v>
      </c>
      <c r="K34" s="247" t="s">
        <v>959</v>
      </c>
      <c r="L34" s="247" t="s">
        <v>104</v>
      </c>
      <c r="M34" s="247" t="s">
        <v>104</v>
      </c>
      <c r="N34" s="247"/>
    </row>
    <row r="35" spans="2:14" x14ac:dyDescent="0.4">
      <c r="B35" s="154"/>
      <c r="C35" s="251" t="s">
        <v>337</v>
      </c>
      <c r="D35" s="247" t="s">
        <v>317</v>
      </c>
      <c r="E35" s="247" t="s">
        <v>911</v>
      </c>
      <c r="F35" s="247" t="s">
        <v>84</v>
      </c>
      <c r="G35" s="247" t="s">
        <v>84</v>
      </c>
      <c r="H35" s="247" t="s">
        <v>104</v>
      </c>
      <c r="I35" s="247" t="s">
        <v>90</v>
      </c>
      <c r="J35" s="248">
        <v>1171000</v>
      </c>
      <c r="K35" s="247" t="s">
        <v>959</v>
      </c>
      <c r="L35" s="247" t="s">
        <v>104</v>
      </c>
      <c r="M35" s="247" t="s">
        <v>104</v>
      </c>
      <c r="N35" s="247"/>
    </row>
    <row r="36" spans="2:14" x14ac:dyDescent="0.4">
      <c r="B36" s="154"/>
      <c r="C36" s="251" t="s">
        <v>337</v>
      </c>
      <c r="D36" s="247" t="s">
        <v>317</v>
      </c>
      <c r="E36" s="247" t="s">
        <v>913</v>
      </c>
      <c r="F36" s="247" t="s">
        <v>84</v>
      </c>
      <c r="G36" s="247" t="s">
        <v>84</v>
      </c>
      <c r="H36" s="247" t="s">
        <v>104</v>
      </c>
      <c r="I36" s="247" t="s">
        <v>90</v>
      </c>
      <c r="J36" s="248">
        <v>6293049</v>
      </c>
      <c r="K36" s="247" t="s">
        <v>959</v>
      </c>
      <c r="L36" s="247" t="s">
        <v>104</v>
      </c>
      <c r="M36" s="247" t="s">
        <v>104</v>
      </c>
      <c r="N36" s="247"/>
    </row>
    <row r="37" spans="2:14" x14ac:dyDescent="0.4">
      <c r="B37" s="154"/>
      <c r="C37" s="251" t="s">
        <v>337</v>
      </c>
      <c r="D37" s="247" t="s">
        <v>317</v>
      </c>
      <c r="E37" s="247" t="s">
        <v>915</v>
      </c>
      <c r="F37" s="247" t="s">
        <v>84</v>
      </c>
      <c r="G37" s="247" t="s">
        <v>84</v>
      </c>
      <c r="H37" s="247" t="s">
        <v>104</v>
      </c>
      <c r="I37" s="247" t="s">
        <v>90</v>
      </c>
      <c r="J37" s="248">
        <v>94369920</v>
      </c>
      <c r="K37" s="247" t="s">
        <v>959</v>
      </c>
      <c r="L37" s="247" t="s">
        <v>104</v>
      </c>
      <c r="M37" s="247" t="s">
        <v>104</v>
      </c>
      <c r="N37" s="247"/>
    </row>
    <row r="38" spans="2:14" x14ac:dyDescent="0.4">
      <c r="B38" s="154"/>
      <c r="C38" s="251" t="s">
        <v>337</v>
      </c>
      <c r="D38" s="247" t="s">
        <v>317</v>
      </c>
      <c r="E38" s="247" t="s">
        <v>917</v>
      </c>
      <c r="F38" s="247" t="s">
        <v>84</v>
      </c>
      <c r="G38" s="247" t="s">
        <v>84</v>
      </c>
      <c r="H38" s="247" t="s">
        <v>104</v>
      </c>
      <c r="I38" s="247" t="s">
        <v>90</v>
      </c>
      <c r="J38" s="248">
        <v>190300</v>
      </c>
      <c r="K38" s="247" t="s">
        <v>959</v>
      </c>
      <c r="L38" s="247" t="s">
        <v>104</v>
      </c>
      <c r="M38" s="247" t="s">
        <v>104</v>
      </c>
      <c r="N38" s="247"/>
    </row>
    <row r="39" spans="2:14" x14ac:dyDescent="0.4">
      <c r="B39" s="154"/>
      <c r="C39" s="251" t="s">
        <v>337</v>
      </c>
      <c r="D39" s="247" t="s">
        <v>317</v>
      </c>
      <c r="E39" s="247" t="s">
        <v>919</v>
      </c>
      <c r="F39" s="247" t="s">
        <v>84</v>
      </c>
      <c r="G39" s="247" t="s">
        <v>84</v>
      </c>
      <c r="H39" s="247" t="s">
        <v>104</v>
      </c>
      <c r="I39" s="247" t="s">
        <v>90</v>
      </c>
      <c r="J39" s="248">
        <v>9283701</v>
      </c>
      <c r="K39" s="247" t="s">
        <v>959</v>
      </c>
      <c r="L39" s="247" t="s">
        <v>104</v>
      </c>
      <c r="M39" s="247" t="s">
        <v>104</v>
      </c>
      <c r="N39" s="247"/>
    </row>
    <row r="40" spans="2:14" x14ac:dyDescent="0.4">
      <c r="B40" s="154"/>
      <c r="C40" s="251" t="s">
        <v>337</v>
      </c>
      <c r="D40" s="247" t="s">
        <v>317</v>
      </c>
      <c r="E40" s="247" t="s">
        <v>903</v>
      </c>
      <c r="F40" s="247" t="s">
        <v>84</v>
      </c>
      <c r="G40" s="247" t="s">
        <v>84</v>
      </c>
      <c r="H40" s="247" t="s">
        <v>104</v>
      </c>
      <c r="I40" s="247" t="s">
        <v>90</v>
      </c>
      <c r="J40" s="248">
        <v>5621497</v>
      </c>
      <c r="K40" s="247" t="s">
        <v>959</v>
      </c>
      <c r="L40" s="247" t="s">
        <v>104</v>
      </c>
      <c r="M40" s="247" t="s">
        <v>104</v>
      </c>
      <c r="N40" s="247"/>
    </row>
    <row r="41" spans="2:14" x14ac:dyDescent="0.4">
      <c r="B41" s="154"/>
      <c r="C41" s="251" t="s">
        <v>337</v>
      </c>
      <c r="D41" s="247" t="s">
        <v>317</v>
      </c>
      <c r="E41" s="247" t="s">
        <v>931</v>
      </c>
      <c r="F41" s="247" t="s">
        <v>84</v>
      </c>
      <c r="G41" s="247" t="s">
        <v>84</v>
      </c>
      <c r="H41" s="247" t="s">
        <v>104</v>
      </c>
      <c r="I41" s="247" t="s">
        <v>90</v>
      </c>
      <c r="J41" s="248">
        <v>85000000</v>
      </c>
      <c r="K41" s="247" t="s">
        <v>959</v>
      </c>
      <c r="L41" s="247" t="s">
        <v>104</v>
      </c>
      <c r="M41" s="247" t="s">
        <v>104</v>
      </c>
      <c r="N41" s="247"/>
    </row>
    <row r="42" spans="2:14" x14ac:dyDescent="0.4">
      <c r="B42" s="154"/>
      <c r="C42" s="251" t="s">
        <v>338</v>
      </c>
      <c r="D42" s="247" t="s">
        <v>308</v>
      </c>
      <c r="E42" s="247" t="s">
        <v>857</v>
      </c>
      <c r="F42" s="247" t="s">
        <v>84</v>
      </c>
      <c r="G42" s="247" t="s">
        <v>84</v>
      </c>
      <c r="H42" s="247" t="s">
        <v>104</v>
      </c>
      <c r="I42" s="247" t="s">
        <v>90</v>
      </c>
      <c r="J42" s="248">
        <v>536874387.75999999</v>
      </c>
      <c r="K42" s="247" t="s">
        <v>959</v>
      </c>
      <c r="L42" s="247" t="s">
        <v>104</v>
      </c>
      <c r="M42" s="247" t="s">
        <v>104</v>
      </c>
      <c r="N42" s="247"/>
    </row>
    <row r="43" spans="2:14" x14ac:dyDescent="0.4">
      <c r="B43" s="154"/>
      <c r="C43" s="251" t="s">
        <v>338</v>
      </c>
      <c r="D43" s="247" t="s">
        <v>313</v>
      </c>
      <c r="E43" s="247" t="s">
        <v>861</v>
      </c>
      <c r="F43" s="247" t="s">
        <v>84</v>
      </c>
      <c r="G43" s="247" t="s">
        <v>84</v>
      </c>
      <c r="H43" s="247" t="s">
        <v>104</v>
      </c>
      <c r="I43" s="247" t="s">
        <v>90</v>
      </c>
      <c r="J43" s="248">
        <v>104375794.17</v>
      </c>
      <c r="K43" s="247" t="s">
        <v>959</v>
      </c>
      <c r="L43" s="247" t="s">
        <v>104</v>
      </c>
      <c r="M43" s="247" t="s">
        <v>104</v>
      </c>
      <c r="N43" s="247"/>
    </row>
    <row r="44" spans="2:14" x14ac:dyDescent="0.4">
      <c r="B44" s="154"/>
      <c r="C44" s="251" t="s">
        <v>338</v>
      </c>
      <c r="D44" s="247" t="s">
        <v>308</v>
      </c>
      <c r="E44" s="247" t="s">
        <v>864</v>
      </c>
      <c r="F44" s="247" t="s">
        <v>84</v>
      </c>
      <c r="G44" s="247" t="s">
        <v>84</v>
      </c>
      <c r="H44" s="247" t="s">
        <v>104</v>
      </c>
      <c r="I44" s="247" t="s">
        <v>90</v>
      </c>
      <c r="J44" s="248">
        <v>3578627123.8199997</v>
      </c>
      <c r="K44" s="247" t="s">
        <v>959</v>
      </c>
      <c r="L44" s="247" t="s">
        <v>104</v>
      </c>
      <c r="M44" s="247" t="s">
        <v>104</v>
      </c>
      <c r="N44" s="247"/>
    </row>
    <row r="45" spans="2:14" x14ac:dyDescent="0.4">
      <c r="B45" s="154"/>
      <c r="C45" s="251" t="s">
        <v>338</v>
      </c>
      <c r="D45" s="247" t="s">
        <v>313</v>
      </c>
      <c r="E45" s="247" t="s">
        <v>866</v>
      </c>
      <c r="F45" s="247" t="s">
        <v>84</v>
      </c>
      <c r="G45" s="247" t="s">
        <v>84</v>
      </c>
      <c r="H45" s="247" t="s">
        <v>104</v>
      </c>
      <c r="I45" s="247" t="s">
        <v>90</v>
      </c>
      <c r="J45" s="248">
        <v>219189167.75999999</v>
      </c>
      <c r="K45" s="247" t="s">
        <v>959</v>
      </c>
      <c r="L45" s="247" t="s">
        <v>104</v>
      </c>
      <c r="M45" s="247" t="s">
        <v>104</v>
      </c>
      <c r="N45" s="247"/>
    </row>
    <row r="46" spans="2:14" ht="16.5" customHeight="1" x14ac:dyDescent="0.4">
      <c r="B46" s="154"/>
      <c r="C46" s="251" t="s">
        <v>338</v>
      </c>
      <c r="D46" s="247" t="s">
        <v>308</v>
      </c>
      <c r="E46" s="247" t="s">
        <v>872</v>
      </c>
      <c r="F46" s="247" t="s">
        <v>61</v>
      </c>
      <c r="G46" s="247" t="s">
        <v>61</v>
      </c>
      <c r="H46" s="247" t="s">
        <v>450</v>
      </c>
      <c r="I46" s="247" t="s">
        <v>90</v>
      </c>
      <c r="J46" s="248">
        <v>2376008300</v>
      </c>
      <c r="K46" s="247" t="s">
        <v>959</v>
      </c>
      <c r="L46" s="247" t="s">
        <v>104</v>
      </c>
      <c r="M46" s="247" t="s">
        <v>104</v>
      </c>
      <c r="N46" s="247"/>
    </row>
    <row r="47" spans="2:14" x14ac:dyDescent="0.4">
      <c r="B47" s="154"/>
      <c r="C47" s="251" t="s">
        <v>338</v>
      </c>
      <c r="D47" s="247" t="s">
        <v>311</v>
      </c>
      <c r="E47" s="247" t="s">
        <v>876</v>
      </c>
      <c r="F47" s="247" t="s">
        <v>61</v>
      </c>
      <c r="G47" s="247" t="s">
        <v>61</v>
      </c>
      <c r="H47" s="247" t="s">
        <v>450</v>
      </c>
      <c r="I47" s="247" t="s">
        <v>90</v>
      </c>
      <c r="J47" s="248">
        <v>26079048</v>
      </c>
      <c r="K47" s="247" t="s">
        <v>959</v>
      </c>
      <c r="L47" s="247" t="s">
        <v>104</v>
      </c>
      <c r="M47" s="247" t="s">
        <v>104</v>
      </c>
      <c r="N47" s="247"/>
    </row>
    <row r="48" spans="2:14" x14ac:dyDescent="0.4">
      <c r="B48" s="154"/>
      <c r="C48" s="251" t="s">
        <v>338</v>
      </c>
      <c r="D48" s="247" t="s">
        <v>308</v>
      </c>
      <c r="E48" s="247" t="s">
        <v>888</v>
      </c>
      <c r="F48" s="247" t="s">
        <v>84</v>
      </c>
      <c r="G48" s="247" t="s">
        <v>84</v>
      </c>
      <c r="H48" s="247" t="s">
        <v>104</v>
      </c>
      <c r="I48" s="247" t="s">
        <v>90</v>
      </c>
      <c r="J48" s="248">
        <v>793800</v>
      </c>
      <c r="K48" s="247" t="s">
        <v>959</v>
      </c>
      <c r="L48" s="247" t="s">
        <v>104</v>
      </c>
      <c r="M48" s="247" t="s">
        <v>104</v>
      </c>
      <c r="N48" s="247"/>
    </row>
    <row r="49" spans="2:14" x14ac:dyDescent="0.4">
      <c r="B49" s="154"/>
      <c r="C49" s="251" t="s">
        <v>338</v>
      </c>
      <c r="D49" s="247" t="s">
        <v>312</v>
      </c>
      <c r="E49" s="247" t="s">
        <v>891</v>
      </c>
      <c r="F49" s="247" t="s">
        <v>84</v>
      </c>
      <c r="G49" s="247" t="s">
        <v>84</v>
      </c>
      <c r="H49" s="247" t="s">
        <v>104</v>
      </c>
      <c r="I49" s="247" t="s">
        <v>90</v>
      </c>
      <c r="J49" s="248">
        <v>7650000000</v>
      </c>
      <c r="K49" s="247" t="s">
        <v>959</v>
      </c>
      <c r="L49" s="247" t="s">
        <v>104</v>
      </c>
      <c r="M49" s="247" t="s">
        <v>104</v>
      </c>
      <c r="N49" s="247"/>
    </row>
    <row r="50" spans="2:14" x14ac:dyDescent="0.4">
      <c r="B50" s="154"/>
      <c r="C50" s="251" t="s">
        <v>338</v>
      </c>
      <c r="D50" s="247" t="s">
        <v>313</v>
      </c>
      <c r="E50" s="247" t="s">
        <v>893</v>
      </c>
      <c r="F50" s="247" t="s">
        <v>84</v>
      </c>
      <c r="G50" s="247" t="s">
        <v>84</v>
      </c>
      <c r="H50" s="247" t="s">
        <v>104</v>
      </c>
      <c r="I50" s="247" t="s">
        <v>90</v>
      </c>
      <c r="J50" s="248">
        <v>72400</v>
      </c>
      <c r="K50" s="247" t="s">
        <v>959</v>
      </c>
      <c r="L50" s="247" t="s">
        <v>104</v>
      </c>
      <c r="M50" s="247" t="s">
        <v>104</v>
      </c>
      <c r="N50" s="247"/>
    </row>
    <row r="51" spans="2:14" x14ac:dyDescent="0.4">
      <c r="B51" s="154"/>
      <c r="C51" s="251" t="s">
        <v>338</v>
      </c>
      <c r="D51" s="247" t="s">
        <v>319</v>
      </c>
      <c r="E51" s="247" t="s">
        <v>903</v>
      </c>
      <c r="F51" s="247" t="s">
        <v>84</v>
      </c>
      <c r="G51" s="247" t="s">
        <v>84</v>
      </c>
      <c r="H51" s="247" t="s">
        <v>104</v>
      </c>
      <c r="I51" s="247" t="s">
        <v>90</v>
      </c>
      <c r="J51" s="248">
        <v>4011283.95</v>
      </c>
      <c r="K51" s="247" t="s">
        <v>959</v>
      </c>
      <c r="L51" s="247" t="s">
        <v>104</v>
      </c>
      <c r="M51" s="247" t="s">
        <v>104</v>
      </c>
      <c r="N51" s="247"/>
    </row>
    <row r="52" spans="2:14" ht="15.75" customHeight="1" x14ac:dyDescent="0.4">
      <c r="B52" s="154"/>
      <c r="C52" s="251" t="s">
        <v>338</v>
      </c>
      <c r="D52" s="247" t="s">
        <v>319</v>
      </c>
      <c r="E52" s="247" t="s">
        <v>907</v>
      </c>
      <c r="F52" s="247" t="s">
        <v>84</v>
      </c>
      <c r="G52" s="247" t="s">
        <v>84</v>
      </c>
      <c r="H52" s="247" t="s">
        <v>104</v>
      </c>
      <c r="I52" s="247" t="s">
        <v>90</v>
      </c>
      <c r="J52" s="248">
        <v>14400</v>
      </c>
      <c r="K52" s="247" t="s">
        <v>959</v>
      </c>
      <c r="L52" s="247" t="s">
        <v>104</v>
      </c>
      <c r="M52" s="247" t="s">
        <v>104</v>
      </c>
      <c r="N52" s="247"/>
    </row>
    <row r="53" spans="2:14" x14ac:dyDescent="0.4">
      <c r="B53" s="154"/>
      <c r="C53" s="251" t="s">
        <v>338</v>
      </c>
      <c r="D53" s="247" t="s">
        <v>317</v>
      </c>
      <c r="E53" s="247" t="s">
        <v>909</v>
      </c>
      <c r="F53" s="247" t="s">
        <v>84</v>
      </c>
      <c r="G53" s="247" t="s">
        <v>84</v>
      </c>
      <c r="H53" s="247" t="s">
        <v>104</v>
      </c>
      <c r="I53" s="247" t="s">
        <v>90</v>
      </c>
      <c r="J53" s="248">
        <v>39734926.659999996</v>
      </c>
      <c r="K53" s="247" t="s">
        <v>959</v>
      </c>
      <c r="L53" s="247" t="s">
        <v>104</v>
      </c>
      <c r="M53" s="247" t="s">
        <v>104</v>
      </c>
      <c r="N53" s="247"/>
    </row>
    <row r="54" spans="2:14" x14ac:dyDescent="0.4">
      <c r="B54" s="154"/>
      <c r="C54" s="251" t="s">
        <v>338</v>
      </c>
      <c r="D54" s="247" t="s">
        <v>317</v>
      </c>
      <c r="E54" s="247" t="s">
        <v>911</v>
      </c>
      <c r="F54" s="247" t="s">
        <v>84</v>
      </c>
      <c r="G54" s="247" t="s">
        <v>84</v>
      </c>
      <c r="H54" s="247" t="s">
        <v>104</v>
      </c>
      <c r="I54" s="247" t="s">
        <v>90</v>
      </c>
      <c r="J54" s="248">
        <v>20320925</v>
      </c>
      <c r="K54" s="247" t="s">
        <v>959</v>
      </c>
      <c r="L54" s="247" t="s">
        <v>104</v>
      </c>
      <c r="M54" s="247" t="s">
        <v>104</v>
      </c>
      <c r="N54" s="247"/>
    </row>
    <row r="55" spans="2:14" x14ac:dyDescent="0.4">
      <c r="B55" s="154"/>
      <c r="C55" s="251" t="s">
        <v>338</v>
      </c>
      <c r="D55" s="247" t="s">
        <v>317</v>
      </c>
      <c r="E55" s="247" t="s">
        <v>913</v>
      </c>
      <c r="F55" s="247" t="s">
        <v>84</v>
      </c>
      <c r="G55" s="247" t="s">
        <v>84</v>
      </c>
      <c r="H55" s="247" t="s">
        <v>104</v>
      </c>
      <c r="I55" s="247" t="s">
        <v>90</v>
      </c>
      <c r="J55" s="248">
        <v>745569382</v>
      </c>
      <c r="K55" s="247" t="s">
        <v>959</v>
      </c>
      <c r="L55" s="247" t="s">
        <v>104</v>
      </c>
      <c r="M55" s="247" t="s">
        <v>104</v>
      </c>
      <c r="N55" s="247"/>
    </row>
    <row r="56" spans="2:14" x14ac:dyDescent="0.4">
      <c r="B56" s="154"/>
      <c r="C56" s="251" t="s">
        <v>338</v>
      </c>
      <c r="D56" s="247" t="s">
        <v>317</v>
      </c>
      <c r="E56" s="247" t="s">
        <v>915</v>
      </c>
      <c r="F56" s="247" t="s">
        <v>84</v>
      </c>
      <c r="G56" s="247" t="s">
        <v>84</v>
      </c>
      <c r="H56" s="247" t="s">
        <v>104</v>
      </c>
      <c r="I56" s="247" t="s">
        <v>90</v>
      </c>
      <c r="J56" s="248">
        <v>1257797998</v>
      </c>
      <c r="K56" s="247" t="s">
        <v>959</v>
      </c>
      <c r="L56" s="247" t="s">
        <v>104</v>
      </c>
      <c r="M56" s="247" t="s">
        <v>104</v>
      </c>
      <c r="N56" s="247"/>
    </row>
    <row r="57" spans="2:14" x14ac:dyDescent="0.4">
      <c r="B57" s="154"/>
      <c r="C57" s="251" t="s">
        <v>338</v>
      </c>
      <c r="D57" s="247" t="s">
        <v>317</v>
      </c>
      <c r="E57" s="247" t="s">
        <v>931</v>
      </c>
      <c r="F57" s="247" t="s">
        <v>84</v>
      </c>
      <c r="G57" s="247" t="s">
        <v>84</v>
      </c>
      <c r="H57" s="247" t="s">
        <v>104</v>
      </c>
      <c r="I57" s="247" t="s">
        <v>90</v>
      </c>
      <c r="J57" s="248">
        <v>16283030.43</v>
      </c>
      <c r="K57" s="247" t="s">
        <v>959</v>
      </c>
      <c r="L57" s="247" t="s">
        <v>104</v>
      </c>
      <c r="M57" s="247" t="s">
        <v>104</v>
      </c>
      <c r="N57" s="247"/>
    </row>
    <row r="58" spans="2:14" x14ac:dyDescent="0.4">
      <c r="B58" s="154"/>
      <c r="C58" s="251" t="s">
        <v>342</v>
      </c>
      <c r="D58" s="247" t="s">
        <v>308</v>
      </c>
      <c r="E58" s="247" t="s">
        <v>857</v>
      </c>
      <c r="F58" s="247" t="s">
        <v>84</v>
      </c>
      <c r="G58" s="247" t="s">
        <v>84</v>
      </c>
      <c r="H58" s="247" t="s">
        <v>104</v>
      </c>
      <c r="I58" s="247" t="s">
        <v>90</v>
      </c>
      <c r="J58" s="248">
        <v>6001131773.4700003</v>
      </c>
      <c r="K58" s="247" t="s">
        <v>959</v>
      </c>
      <c r="L58" s="247" t="s">
        <v>104</v>
      </c>
      <c r="M58" s="247" t="s">
        <v>104</v>
      </c>
      <c r="N58" s="247"/>
    </row>
    <row r="59" spans="2:14" x14ac:dyDescent="0.4">
      <c r="B59" s="154"/>
      <c r="C59" s="251" t="s">
        <v>342</v>
      </c>
      <c r="D59" s="247" t="s">
        <v>313</v>
      </c>
      <c r="E59" s="247" t="s">
        <v>861</v>
      </c>
      <c r="F59" s="247" t="s">
        <v>84</v>
      </c>
      <c r="G59" s="247" t="s">
        <v>84</v>
      </c>
      <c r="H59" s="247" t="s">
        <v>104</v>
      </c>
      <c r="I59" s="247" t="s">
        <v>90</v>
      </c>
      <c r="J59" s="248">
        <v>357081713.50999999</v>
      </c>
      <c r="K59" s="247" t="s">
        <v>959</v>
      </c>
      <c r="L59" s="247" t="s">
        <v>104</v>
      </c>
      <c r="M59" s="247" t="s">
        <v>104</v>
      </c>
      <c r="N59" s="247"/>
    </row>
    <row r="60" spans="2:14" x14ac:dyDescent="0.4">
      <c r="B60" s="154"/>
      <c r="C60" s="251" t="s">
        <v>342</v>
      </c>
      <c r="D60" s="247" t="s">
        <v>308</v>
      </c>
      <c r="E60" s="247" t="s">
        <v>864</v>
      </c>
      <c r="F60" s="247" t="s">
        <v>84</v>
      </c>
      <c r="G60" s="247" t="s">
        <v>84</v>
      </c>
      <c r="H60" s="247" t="s">
        <v>104</v>
      </c>
      <c r="I60" s="247" t="s">
        <v>90</v>
      </c>
      <c r="J60" s="248">
        <v>479122387.56</v>
      </c>
      <c r="K60" s="247" t="s">
        <v>959</v>
      </c>
      <c r="L60" s="247" t="s">
        <v>104</v>
      </c>
      <c r="M60" s="247" t="s">
        <v>104</v>
      </c>
      <c r="N60" s="247"/>
    </row>
    <row r="61" spans="2:14" x14ac:dyDescent="0.4">
      <c r="B61" s="154"/>
      <c r="C61" s="251" t="s">
        <v>342</v>
      </c>
      <c r="D61" s="247" t="s">
        <v>313</v>
      </c>
      <c r="E61" s="247" t="s">
        <v>866</v>
      </c>
      <c r="F61" s="247" t="s">
        <v>84</v>
      </c>
      <c r="G61" s="247" t="s">
        <v>84</v>
      </c>
      <c r="H61" s="247" t="s">
        <v>104</v>
      </c>
      <c r="I61" s="247" t="s">
        <v>90</v>
      </c>
      <c r="J61" s="248">
        <v>748964991.13999999</v>
      </c>
      <c r="K61" s="247" t="s">
        <v>959</v>
      </c>
      <c r="L61" s="247" t="s">
        <v>104</v>
      </c>
      <c r="M61" s="247" t="s">
        <v>104</v>
      </c>
      <c r="N61" s="247"/>
    </row>
    <row r="62" spans="2:14" x14ac:dyDescent="0.4">
      <c r="B62" s="154"/>
      <c r="C62" s="251" t="s">
        <v>342</v>
      </c>
      <c r="D62" s="247" t="s">
        <v>308</v>
      </c>
      <c r="E62" s="247" t="s">
        <v>872</v>
      </c>
      <c r="F62" s="247" t="s">
        <v>61</v>
      </c>
      <c r="G62" s="247" t="s">
        <v>61</v>
      </c>
      <c r="H62" s="247" t="s">
        <v>455</v>
      </c>
      <c r="I62" s="247" t="s">
        <v>90</v>
      </c>
      <c r="J62" s="248">
        <v>96237752.590000004</v>
      </c>
      <c r="K62" s="247" t="s">
        <v>959</v>
      </c>
      <c r="L62" s="247" t="s">
        <v>104</v>
      </c>
      <c r="M62" s="247" t="s">
        <v>104</v>
      </c>
      <c r="N62" s="247"/>
    </row>
    <row r="63" spans="2:14" x14ac:dyDescent="0.4">
      <c r="B63" s="154"/>
      <c r="C63" s="251" t="s">
        <v>342</v>
      </c>
      <c r="D63" s="247" t="s">
        <v>311</v>
      </c>
      <c r="E63" s="247" t="s">
        <v>876</v>
      </c>
      <c r="F63" s="247" t="s">
        <v>61</v>
      </c>
      <c r="G63" s="247" t="s">
        <v>61</v>
      </c>
      <c r="H63" s="247" t="s">
        <v>455</v>
      </c>
      <c r="I63" s="247" t="s">
        <v>90</v>
      </c>
      <c r="J63" s="248">
        <v>217742730</v>
      </c>
      <c r="K63" s="247" t="s">
        <v>959</v>
      </c>
      <c r="L63" s="247" t="s">
        <v>104</v>
      </c>
      <c r="M63" s="247" t="s">
        <v>104</v>
      </c>
      <c r="N63" s="247"/>
    </row>
    <row r="64" spans="2:14" x14ac:dyDescent="0.4">
      <c r="B64" s="154"/>
      <c r="C64" s="251" t="s">
        <v>342</v>
      </c>
      <c r="D64" s="247" t="s">
        <v>308</v>
      </c>
      <c r="E64" s="247" t="s">
        <v>888</v>
      </c>
      <c r="F64" s="247" t="s">
        <v>84</v>
      </c>
      <c r="G64" s="247" t="s">
        <v>84</v>
      </c>
      <c r="H64" s="247" t="s">
        <v>104</v>
      </c>
      <c r="I64" s="247" t="s">
        <v>90</v>
      </c>
      <c r="J64" s="248">
        <v>573500</v>
      </c>
      <c r="K64" s="247" t="s">
        <v>959</v>
      </c>
      <c r="L64" s="247" t="s">
        <v>104</v>
      </c>
      <c r="M64" s="247" t="s">
        <v>104</v>
      </c>
      <c r="N64" s="247"/>
    </row>
    <row r="65" spans="2:14" x14ac:dyDescent="0.4">
      <c r="B65" s="154"/>
      <c r="C65" s="251" t="s">
        <v>342</v>
      </c>
      <c r="D65" s="247" t="s">
        <v>312</v>
      </c>
      <c r="E65" s="247" t="s">
        <v>891</v>
      </c>
      <c r="F65" s="247" t="s">
        <v>84</v>
      </c>
      <c r="G65" s="247" t="s">
        <v>84</v>
      </c>
      <c r="H65" s="247" t="s">
        <v>104</v>
      </c>
      <c r="I65" s="247" t="s">
        <v>90</v>
      </c>
      <c r="J65" s="248">
        <v>2180430981.3100004</v>
      </c>
      <c r="K65" s="247" t="s">
        <v>959</v>
      </c>
      <c r="L65" s="247" t="s">
        <v>104</v>
      </c>
      <c r="M65" s="247" t="s">
        <v>104</v>
      </c>
      <c r="N65" s="247"/>
    </row>
    <row r="66" spans="2:14" x14ac:dyDescent="0.4">
      <c r="B66" s="154"/>
      <c r="C66" s="251" t="s">
        <v>342</v>
      </c>
      <c r="D66" s="247" t="s">
        <v>313</v>
      </c>
      <c r="E66" s="247" t="s">
        <v>893</v>
      </c>
      <c r="F66" s="247" t="s">
        <v>84</v>
      </c>
      <c r="G66" s="247" t="s">
        <v>84</v>
      </c>
      <c r="H66" s="247" t="s">
        <v>104</v>
      </c>
      <c r="I66" s="247" t="s">
        <v>90</v>
      </c>
      <c r="J66" s="248">
        <v>1017600</v>
      </c>
      <c r="K66" s="247" t="s">
        <v>959</v>
      </c>
      <c r="L66" s="247" t="s">
        <v>104</v>
      </c>
      <c r="M66" s="247" t="s">
        <v>104</v>
      </c>
      <c r="N66" s="247"/>
    </row>
    <row r="67" spans="2:14" x14ac:dyDescent="0.4">
      <c r="B67" s="154"/>
      <c r="C67" s="251" t="s">
        <v>342</v>
      </c>
      <c r="D67" s="247" t="s">
        <v>319</v>
      </c>
      <c r="E67" s="247" t="s">
        <v>903</v>
      </c>
      <c r="F67" s="247" t="s">
        <v>84</v>
      </c>
      <c r="G67" s="247" t="s">
        <v>84</v>
      </c>
      <c r="H67" s="247" t="s">
        <v>104</v>
      </c>
      <c r="I67" s="247" t="s">
        <v>90</v>
      </c>
      <c r="J67" s="248">
        <v>10068000</v>
      </c>
      <c r="K67" s="247" t="s">
        <v>959</v>
      </c>
      <c r="L67" s="247" t="s">
        <v>104</v>
      </c>
      <c r="M67" s="247" t="s">
        <v>104</v>
      </c>
      <c r="N67" s="247"/>
    </row>
    <row r="68" spans="2:14" x14ac:dyDescent="0.4">
      <c r="B68" s="154"/>
      <c r="C68" s="251" t="s">
        <v>342</v>
      </c>
      <c r="D68" s="247" t="s">
        <v>319</v>
      </c>
      <c r="E68" s="247" t="s">
        <v>907</v>
      </c>
      <c r="F68" s="247" t="s">
        <v>84</v>
      </c>
      <c r="G68" s="247" t="s">
        <v>84</v>
      </c>
      <c r="H68" s="247" t="s">
        <v>104</v>
      </c>
      <c r="I68" s="247" t="s">
        <v>90</v>
      </c>
      <c r="J68" s="248">
        <v>229200</v>
      </c>
      <c r="K68" s="247" t="s">
        <v>959</v>
      </c>
      <c r="L68" s="247" t="s">
        <v>104</v>
      </c>
      <c r="M68" s="247" t="s">
        <v>104</v>
      </c>
      <c r="N68" s="247"/>
    </row>
    <row r="69" spans="2:14" x14ac:dyDescent="0.4">
      <c r="B69" s="154"/>
      <c r="C69" s="251" t="s">
        <v>342</v>
      </c>
      <c r="D69" s="247" t="s">
        <v>317</v>
      </c>
      <c r="E69" s="247" t="s">
        <v>909</v>
      </c>
      <c r="F69" s="247" t="s">
        <v>84</v>
      </c>
      <c r="G69" s="247" t="s">
        <v>84</v>
      </c>
      <c r="H69" s="247" t="s">
        <v>104</v>
      </c>
      <c r="I69" s="247" t="s">
        <v>90</v>
      </c>
      <c r="J69" s="248">
        <v>157669291.19</v>
      </c>
      <c r="K69" s="247" t="s">
        <v>959</v>
      </c>
      <c r="L69" s="247" t="s">
        <v>104</v>
      </c>
      <c r="M69" s="247" t="s">
        <v>104</v>
      </c>
      <c r="N69" s="247"/>
    </row>
    <row r="70" spans="2:14" x14ac:dyDescent="0.4">
      <c r="B70" s="154"/>
      <c r="C70" s="251" t="s">
        <v>342</v>
      </c>
      <c r="D70" s="247" t="s">
        <v>317</v>
      </c>
      <c r="E70" s="247" t="s">
        <v>911</v>
      </c>
      <c r="F70" s="247" t="s">
        <v>84</v>
      </c>
      <c r="G70" s="247" t="s">
        <v>84</v>
      </c>
      <c r="H70" s="247" t="s">
        <v>104</v>
      </c>
      <c r="I70" s="247" t="s">
        <v>90</v>
      </c>
      <c r="J70" s="248">
        <v>12222723</v>
      </c>
      <c r="K70" s="247" t="s">
        <v>959</v>
      </c>
      <c r="L70" s="247" t="s">
        <v>104</v>
      </c>
      <c r="M70" s="247" t="s">
        <v>104</v>
      </c>
      <c r="N70" s="247"/>
    </row>
    <row r="71" spans="2:14" x14ac:dyDescent="0.4">
      <c r="B71" s="154"/>
      <c r="C71" s="251" t="s">
        <v>342</v>
      </c>
      <c r="D71" s="247" t="s">
        <v>317</v>
      </c>
      <c r="E71" s="247" t="s">
        <v>913</v>
      </c>
      <c r="F71" s="247" t="s">
        <v>84</v>
      </c>
      <c r="G71" s="247" t="s">
        <v>84</v>
      </c>
      <c r="H71" s="247" t="s">
        <v>104</v>
      </c>
      <c r="I71" s="247" t="s">
        <v>90</v>
      </c>
      <c r="J71" s="248">
        <v>207857000</v>
      </c>
      <c r="K71" s="247" t="s">
        <v>959</v>
      </c>
      <c r="L71" s="247" t="s">
        <v>104</v>
      </c>
      <c r="M71" s="247" t="s">
        <v>104</v>
      </c>
      <c r="N71" s="247"/>
    </row>
    <row r="72" spans="2:14" x14ac:dyDescent="0.4">
      <c r="B72" s="154"/>
      <c r="C72" s="251" t="s">
        <v>342</v>
      </c>
      <c r="D72" s="247" t="s">
        <v>317</v>
      </c>
      <c r="E72" s="247" t="s">
        <v>915</v>
      </c>
      <c r="F72" s="247" t="s">
        <v>84</v>
      </c>
      <c r="G72" s="247" t="s">
        <v>84</v>
      </c>
      <c r="H72" s="247" t="s">
        <v>104</v>
      </c>
      <c r="I72" s="247" t="s">
        <v>90</v>
      </c>
      <c r="J72" s="248">
        <v>257217072.38</v>
      </c>
      <c r="K72" s="247" t="s">
        <v>959</v>
      </c>
      <c r="L72" s="247" t="s">
        <v>104</v>
      </c>
      <c r="M72" s="247" t="s">
        <v>104</v>
      </c>
      <c r="N72" s="247"/>
    </row>
    <row r="73" spans="2:14" x14ac:dyDescent="0.4">
      <c r="B73" s="154"/>
      <c r="C73" s="251" t="s">
        <v>342</v>
      </c>
      <c r="D73" s="247" t="s">
        <v>317</v>
      </c>
      <c r="E73" s="247" t="s">
        <v>885</v>
      </c>
      <c r="F73" s="247" t="s">
        <v>84</v>
      </c>
      <c r="G73" s="247" t="s">
        <v>84</v>
      </c>
      <c r="H73" s="247" t="s">
        <v>104</v>
      </c>
      <c r="I73" s="247" t="s">
        <v>90</v>
      </c>
      <c r="J73" s="248">
        <v>70560000</v>
      </c>
      <c r="K73" s="247" t="s">
        <v>959</v>
      </c>
      <c r="L73" s="247" t="s">
        <v>104</v>
      </c>
      <c r="M73" s="247" t="s">
        <v>104</v>
      </c>
      <c r="N73" s="247"/>
    </row>
    <row r="74" spans="2:14" x14ac:dyDescent="0.4">
      <c r="B74" s="154"/>
      <c r="C74" s="251" t="s">
        <v>342</v>
      </c>
      <c r="D74" s="247" t="s">
        <v>317</v>
      </c>
      <c r="E74" s="247" t="s">
        <v>931</v>
      </c>
      <c r="F74" s="247" t="s">
        <v>84</v>
      </c>
      <c r="G74" s="247" t="s">
        <v>84</v>
      </c>
      <c r="H74" s="247" t="s">
        <v>104</v>
      </c>
      <c r="I74" s="247" t="s">
        <v>90</v>
      </c>
      <c r="J74" s="248">
        <v>54800000</v>
      </c>
      <c r="K74" s="247" t="s">
        <v>959</v>
      </c>
      <c r="L74" s="247" t="s">
        <v>104</v>
      </c>
      <c r="M74" s="247" t="s">
        <v>104</v>
      </c>
      <c r="N74" s="247"/>
    </row>
    <row r="75" spans="2:14" x14ac:dyDescent="0.4">
      <c r="B75" s="154"/>
      <c r="C75" s="251" t="s">
        <v>344</v>
      </c>
      <c r="D75" s="247" t="s">
        <v>308</v>
      </c>
      <c r="E75" s="247" t="s">
        <v>857</v>
      </c>
      <c r="F75" s="247" t="s">
        <v>84</v>
      </c>
      <c r="G75" s="247" t="s">
        <v>84</v>
      </c>
      <c r="H75" s="247" t="s">
        <v>104</v>
      </c>
      <c r="I75" s="247" t="s">
        <v>90</v>
      </c>
      <c r="J75" s="248">
        <v>18928390.48</v>
      </c>
      <c r="K75" s="247" t="s">
        <v>959</v>
      </c>
      <c r="L75" s="247" t="s">
        <v>104</v>
      </c>
      <c r="M75" s="247" t="s">
        <v>104</v>
      </c>
      <c r="N75" s="247"/>
    </row>
    <row r="76" spans="2:14" x14ac:dyDescent="0.4">
      <c r="B76" s="154"/>
      <c r="C76" s="251" t="s">
        <v>344</v>
      </c>
      <c r="D76" s="247" t="s">
        <v>313</v>
      </c>
      <c r="E76" s="247" t="s">
        <v>861</v>
      </c>
      <c r="F76" s="247" t="s">
        <v>84</v>
      </c>
      <c r="G76" s="247" t="s">
        <v>84</v>
      </c>
      <c r="H76" s="247" t="s">
        <v>104</v>
      </c>
      <c r="I76" s="247" t="s">
        <v>90</v>
      </c>
      <c r="J76" s="248">
        <v>12816425.949999999</v>
      </c>
      <c r="K76" s="247" t="s">
        <v>959</v>
      </c>
      <c r="L76" s="247" t="s">
        <v>104</v>
      </c>
      <c r="M76" s="247" t="s">
        <v>104</v>
      </c>
      <c r="N76" s="247"/>
    </row>
    <row r="77" spans="2:14" x14ac:dyDescent="0.4">
      <c r="B77" s="154"/>
      <c r="C77" s="251" t="s">
        <v>344</v>
      </c>
      <c r="D77" s="247" t="s">
        <v>313</v>
      </c>
      <c r="E77" s="247" t="s">
        <v>866</v>
      </c>
      <c r="F77" s="247" t="s">
        <v>84</v>
      </c>
      <c r="G77" s="247" t="s">
        <v>84</v>
      </c>
      <c r="H77" s="247" t="s">
        <v>104</v>
      </c>
      <c r="I77" s="247" t="s">
        <v>90</v>
      </c>
      <c r="J77" s="248">
        <v>26914494.489999998</v>
      </c>
      <c r="K77" s="247" t="s">
        <v>959</v>
      </c>
      <c r="L77" s="247" t="s">
        <v>104</v>
      </c>
      <c r="M77" s="247" t="s">
        <v>104</v>
      </c>
      <c r="N77" s="247"/>
    </row>
    <row r="78" spans="2:14" x14ac:dyDescent="0.4">
      <c r="B78" s="154"/>
      <c r="C78" s="251" t="s">
        <v>344</v>
      </c>
      <c r="D78" s="247" t="s">
        <v>308</v>
      </c>
      <c r="E78" s="247" t="s">
        <v>872</v>
      </c>
      <c r="F78" s="247" t="s">
        <v>61</v>
      </c>
      <c r="G78" s="247" t="s">
        <v>61</v>
      </c>
      <c r="H78" s="247" t="s">
        <v>458</v>
      </c>
      <c r="I78" s="247" t="s">
        <v>90</v>
      </c>
      <c r="J78" s="248">
        <v>341714614.98000002</v>
      </c>
      <c r="K78" s="247" t="s">
        <v>959</v>
      </c>
      <c r="L78" s="247" t="s">
        <v>104</v>
      </c>
      <c r="M78" s="247" t="s">
        <v>104</v>
      </c>
      <c r="N78" s="247"/>
    </row>
    <row r="79" spans="2:14" x14ac:dyDescent="0.4">
      <c r="B79" s="154"/>
      <c r="C79" s="251" t="s">
        <v>344</v>
      </c>
      <c r="D79" s="247" t="s">
        <v>311</v>
      </c>
      <c r="E79" s="247" t="s">
        <v>876</v>
      </c>
      <c r="F79" s="247" t="s">
        <v>61</v>
      </c>
      <c r="G79" s="247" t="s">
        <v>61</v>
      </c>
      <c r="H79" s="247" t="s">
        <v>458</v>
      </c>
      <c r="I79" s="247" t="s">
        <v>90</v>
      </c>
      <c r="J79" s="248">
        <v>8010742</v>
      </c>
      <c r="K79" s="247" t="s">
        <v>959</v>
      </c>
      <c r="L79" s="247" t="s">
        <v>104</v>
      </c>
      <c r="M79" s="247" t="s">
        <v>104</v>
      </c>
      <c r="N79" s="247"/>
    </row>
    <row r="80" spans="2:14" x14ac:dyDescent="0.4">
      <c r="B80" s="154"/>
      <c r="C80" s="251" t="s">
        <v>344</v>
      </c>
      <c r="D80" s="247" t="s">
        <v>311</v>
      </c>
      <c r="E80" s="247" t="s">
        <v>880</v>
      </c>
      <c r="F80" s="247" t="s">
        <v>84</v>
      </c>
      <c r="G80" s="247" t="s">
        <v>84</v>
      </c>
      <c r="H80" s="247" t="s">
        <v>104</v>
      </c>
      <c r="I80" s="247" t="s">
        <v>90</v>
      </c>
      <c r="J80" s="248">
        <v>214584016.66</v>
      </c>
      <c r="K80" s="247" t="s">
        <v>959</v>
      </c>
      <c r="L80" s="247" t="s">
        <v>104</v>
      </c>
      <c r="M80" s="247" t="s">
        <v>104</v>
      </c>
      <c r="N80" s="247"/>
    </row>
    <row r="81" spans="2:14" x14ac:dyDescent="0.4">
      <c r="B81" s="154"/>
      <c r="C81" s="251" t="s">
        <v>344</v>
      </c>
      <c r="D81" s="247" t="s">
        <v>312</v>
      </c>
      <c r="E81" s="247" t="s">
        <v>891</v>
      </c>
      <c r="F81" s="247" t="s">
        <v>84</v>
      </c>
      <c r="G81" s="247" t="s">
        <v>84</v>
      </c>
      <c r="H81" s="247" t="s">
        <v>104</v>
      </c>
      <c r="I81" s="247" t="s">
        <v>90</v>
      </c>
      <c r="J81" s="248">
        <v>23103725.849999994</v>
      </c>
      <c r="K81" s="247" t="s">
        <v>959</v>
      </c>
      <c r="L81" s="247" t="s">
        <v>104</v>
      </c>
      <c r="M81" s="247" t="s">
        <v>104</v>
      </c>
      <c r="N81" s="247"/>
    </row>
    <row r="82" spans="2:14" x14ac:dyDescent="0.4">
      <c r="B82" s="154"/>
      <c r="C82" s="251" t="s">
        <v>344</v>
      </c>
      <c r="D82" s="247" t="s">
        <v>313</v>
      </c>
      <c r="E82" s="247" t="s">
        <v>893</v>
      </c>
      <c r="F82" s="247" t="s">
        <v>84</v>
      </c>
      <c r="G82" s="247" t="s">
        <v>84</v>
      </c>
      <c r="H82" s="247" t="s">
        <v>104</v>
      </c>
      <c r="I82" s="247" t="s">
        <v>90</v>
      </c>
      <c r="J82" s="248">
        <v>49200</v>
      </c>
      <c r="K82" s="247" t="s">
        <v>959</v>
      </c>
      <c r="L82" s="247" t="s">
        <v>104</v>
      </c>
      <c r="M82" s="247" t="s">
        <v>104</v>
      </c>
      <c r="N82" s="247"/>
    </row>
    <row r="83" spans="2:14" x14ac:dyDescent="0.4">
      <c r="B83" s="154"/>
      <c r="C83" s="251" t="s">
        <v>344</v>
      </c>
      <c r="D83" s="247" t="s">
        <v>319</v>
      </c>
      <c r="E83" s="247" t="s">
        <v>907</v>
      </c>
      <c r="F83" s="247" t="s">
        <v>84</v>
      </c>
      <c r="G83" s="247" t="s">
        <v>84</v>
      </c>
      <c r="H83" s="247" t="s">
        <v>104</v>
      </c>
      <c r="I83" s="247" t="s">
        <v>90</v>
      </c>
      <c r="J83" s="248">
        <v>14400</v>
      </c>
      <c r="K83" s="247" t="s">
        <v>959</v>
      </c>
      <c r="L83" s="247" t="s">
        <v>104</v>
      </c>
      <c r="M83" s="247" t="s">
        <v>104</v>
      </c>
      <c r="N83" s="247"/>
    </row>
    <row r="84" spans="2:14" x14ac:dyDescent="0.4">
      <c r="B84" s="154"/>
      <c r="C84" s="251" t="s">
        <v>344</v>
      </c>
      <c r="D84" s="247" t="s">
        <v>317</v>
      </c>
      <c r="E84" s="247" t="s">
        <v>911</v>
      </c>
      <c r="F84" s="247" t="s">
        <v>84</v>
      </c>
      <c r="G84" s="247" t="s">
        <v>84</v>
      </c>
      <c r="H84" s="247" t="s">
        <v>104</v>
      </c>
      <c r="I84" s="247" t="s">
        <v>90</v>
      </c>
      <c r="J84" s="248">
        <v>332400</v>
      </c>
      <c r="K84" s="247" t="s">
        <v>959</v>
      </c>
      <c r="L84" s="247" t="s">
        <v>104</v>
      </c>
      <c r="M84" s="247" t="s">
        <v>104</v>
      </c>
      <c r="N84" s="247"/>
    </row>
    <row r="85" spans="2:14" x14ac:dyDescent="0.4">
      <c r="B85" s="154"/>
      <c r="C85" s="251" t="s">
        <v>344</v>
      </c>
      <c r="D85" s="247" t="s">
        <v>317</v>
      </c>
      <c r="E85" s="247" t="s">
        <v>913</v>
      </c>
      <c r="F85" s="247" t="s">
        <v>84</v>
      </c>
      <c r="G85" s="247" t="s">
        <v>84</v>
      </c>
      <c r="H85" s="247" t="s">
        <v>104</v>
      </c>
      <c r="I85" s="247" t="s">
        <v>90</v>
      </c>
      <c r="J85" s="248">
        <v>29464800</v>
      </c>
      <c r="K85" s="247" t="s">
        <v>959</v>
      </c>
      <c r="L85" s="247" t="s">
        <v>104</v>
      </c>
      <c r="M85" s="247" t="s">
        <v>104</v>
      </c>
      <c r="N85" s="247"/>
    </row>
    <row r="86" spans="2:14" x14ac:dyDescent="0.4">
      <c r="B86" s="154"/>
      <c r="C86" s="251" t="s">
        <v>344</v>
      </c>
      <c r="D86" s="247" t="s">
        <v>317</v>
      </c>
      <c r="E86" s="247" t="s">
        <v>915</v>
      </c>
      <c r="F86" s="247" t="s">
        <v>84</v>
      </c>
      <c r="G86" s="247" t="s">
        <v>84</v>
      </c>
      <c r="H86" s="247" t="s">
        <v>104</v>
      </c>
      <c r="I86" s="247" t="s">
        <v>90</v>
      </c>
      <c r="J86" s="248">
        <v>110215700</v>
      </c>
      <c r="K86" s="247" t="s">
        <v>959</v>
      </c>
      <c r="L86" s="247" t="s">
        <v>104</v>
      </c>
      <c r="M86" s="247" t="s">
        <v>104</v>
      </c>
      <c r="N86" s="247"/>
    </row>
    <row r="87" spans="2:14" x14ac:dyDescent="0.4">
      <c r="B87" s="154"/>
      <c r="C87" s="251" t="s">
        <v>345</v>
      </c>
      <c r="D87" s="247" t="s">
        <v>308</v>
      </c>
      <c r="E87" s="247" t="s">
        <v>857</v>
      </c>
      <c r="F87" s="247" t="s">
        <v>84</v>
      </c>
      <c r="G87" s="247" t="s">
        <v>84</v>
      </c>
      <c r="H87" s="247" t="s">
        <v>104</v>
      </c>
      <c r="I87" s="247" t="s">
        <v>90</v>
      </c>
      <c r="J87" s="248">
        <v>5665878.29</v>
      </c>
      <c r="K87" s="247" t="s">
        <v>959</v>
      </c>
      <c r="L87" s="247" t="s">
        <v>104</v>
      </c>
      <c r="M87" s="247" t="s">
        <v>104</v>
      </c>
      <c r="N87" s="247"/>
    </row>
    <row r="88" spans="2:14" x14ac:dyDescent="0.4">
      <c r="B88" s="154"/>
      <c r="C88" s="251" t="s">
        <v>345</v>
      </c>
      <c r="D88" s="247" t="s">
        <v>308</v>
      </c>
      <c r="E88" s="247" t="s">
        <v>864</v>
      </c>
      <c r="F88" s="247" t="s">
        <v>84</v>
      </c>
      <c r="G88" s="247" t="s">
        <v>84</v>
      </c>
      <c r="H88" s="247" t="s">
        <v>104</v>
      </c>
      <c r="I88" s="247" t="s">
        <v>90</v>
      </c>
      <c r="J88" s="248">
        <v>657350.68999999994</v>
      </c>
      <c r="K88" s="247" t="s">
        <v>959</v>
      </c>
      <c r="L88" s="247" t="s">
        <v>104</v>
      </c>
      <c r="M88" s="247" t="s">
        <v>104</v>
      </c>
      <c r="N88" s="247"/>
    </row>
    <row r="89" spans="2:14" x14ac:dyDescent="0.4">
      <c r="B89" s="154"/>
      <c r="C89" s="251" t="s">
        <v>345</v>
      </c>
      <c r="D89" s="247" t="s">
        <v>308</v>
      </c>
      <c r="E89" s="247" t="s">
        <v>872</v>
      </c>
      <c r="F89" s="247" t="s">
        <v>61</v>
      </c>
      <c r="G89" s="247" t="s">
        <v>84</v>
      </c>
      <c r="H89" s="247" t="s">
        <v>104</v>
      </c>
      <c r="I89" s="247" t="s">
        <v>90</v>
      </c>
      <c r="J89" s="248">
        <v>326500000</v>
      </c>
      <c r="K89" s="247" t="s">
        <v>959</v>
      </c>
      <c r="L89" s="247" t="s">
        <v>104</v>
      </c>
      <c r="M89" s="247" t="s">
        <v>104</v>
      </c>
      <c r="N89" s="247"/>
    </row>
    <row r="90" spans="2:14" x14ac:dyDescent="0.4">
      <c r="B90" s="154"/>
      <c r="C90" s="251" t="s">
        <v>345</v>
      </c>
      <c r="D90" s="247" t="s">
        <v>311</v>
      </c>
      <c r="E90" s="247" t="s">
        <v>876</v>
      </c>
      <c r="F90" s="247" t="s">
        <v>61</v>
      </c>
      <c r="G90" s="247" t="s">
        <v>84</v>
      </c>
      <c r="H90" s="247" t="s">
        <v>104</v>
      </c>
      <c r="I90" s="247" t="s">
        <v>90</v>
      </c>
      <c r="J90" s="248">
        <v>1942750</v>
      </c>
      <c r="K90" s="247" t="s">
        <v>959</v>
      </c>
      <c r="L90" s="247" t="s">
        <v>104</v>
      </c>
      <c r="M90" s="247" t="s">
        <v>104</v>
      </c>
      <c r="N90" s="247"/>
    </row>
    <row r="91" spans="2:14" x14ac:dyDescent="0.4">
      <c r="B91" s="154"/>
      <c r="C91" s="251" t="s">
        <v>345</v>
      </c>
      <c r="D91" s="247" t="s">
        <v>312</v>
      </c>
      <c r="E91" s="247" t="s">
        <v>891</v>
      </c>
      <c r="F91" s="247" t="s">
        <v>84</v>
      </c>
      <c r="G91" s="247" t="s">
        <v>84</v>
      </c>
      <c r="H91" s="247" t="s">
        <v>104</v>
      </c>
      <c r="I91" s="247" t="s">
        <v>90</v>
      </c>
      <c r="J91" s="248">
        <v>5977572</v>
      </c>
      <c r="K91" s="247" t="s">
        <v>959</v>
      </c>
      <c r="L91" s="247" t="s">
        <v>104</v>
      </c>
      <c r="M91" s="247" t="s">
        <v>104</v>
      </c>
      <c r="N91" s="247"/>
    </row>
    <row r="92" spans="2:14" x14ac:dyDescent="0.4">
      <c r="B92" s="154"/>
      <c r="C92" s="251" t="s">
        <v>346</v>
      </c>
      <c r="D92" s="247" t="s">
        <v>308</v>
      </c>
      <c r="E92" s="247" t="s">
        <v>857</v>
      </c>
      <c r="F92" s="247" t="s">
        <v>84</v>
      </c>
      <c r="G92" s="247" t="s">
        <v>84</v>
      </c>
      <c r="H92" s="247" t="s">
        <v>104</v>
      </c>
      <c r="I92" s="247" t="s">
        <v>90</v>
      </c>
      <c r="J92" s="248">
        <v>344470302</v>
      </c>
      <c r="K92" s="247" t="s">
        <v>959</v>
      </c>
      <c r="L92" s="247" t="s">
        <v>104</v>
      </c>
      <c r="M92" s="247" t="s">
        <v>104</v>
      </c>
      <c r="N92" s="247"/>
    </row>
    <row r="93" spans="2:14" x14ac:dyDescent="0.4">
      <c r="B93" s="154"/>
      <c r="C93" s="251" t="s">
        <v>346</v>
      </c>
      <c r="D93" s="247" t="s">
        <v>313</v>
      </c>
      <c r="E93" s="247" t="s">
        <v>861</v>
      </c>
      <c r="F93" s="247" t="s">
        <v>84</v>
      </c>
      <c r="G93" s="247" t="s">
        <v>84</v>
      </c>
      <c r="H93" s="247" t="s">
        <v>104</v>
      </c>
      <c r="I93" s="247" t="s">
        <v>90</v>
      </c>
      <c r="J93" s="248">
        <v>365865660.17000002</v>
      </c>
      <c r="K93" s="247" t="s">
        <v>959</v>
      </c>
      <c r="L93" s="247" t="s">
        <v>104</v>
      </c>
      <c r="M93" s="247" t="s">
        <v>104</v>
      </c>
      <c r="N93" s="247"/>
    </row>
    <row r="94" spans="2:14" x14ac:dyDescent="0.4">
      <c r="B94" s="154"/>
      <c r="C94" s="251" t="s">
        <v>346</v>
      </c>
      <c r="D94" s="247" t="s">
        <v>308</v>
      </c>
      <c r="E94" s="247" t="s">
        <v>864</v>
      </c>
      <c r="F94" s="247" t="s">
        <v>84</v>
      </c>
      <c r="G94" s="247" t="s">
        <v>84</v>
      </c>
      <c r="H94" s="247" t="s">
        <v>104</v>
      </c>
      <c r="I94" s="247" t="s">
        <v>90</v>
      </c>
      <c r="J94" s="248">
        <v>1015342988</v>
      </c>
      <c r="K94" s="247" t="s">
        <v>959</v>
      </c>
      <c r="L94" s="247" t="s">
        <v>104</v>
      </c>
      <c r="M94" s="247" t="s">
        <v>104</v>
      </c>
      <c r="N94" s="247"/>
    </row>
    <row r="95" spans="2:14" x14ac:dyDescent="0.4">
      <c r="B95" s="154"/>
      <c r="C95" s="251" t="s">
        <v>346</v>
      </c>
      <c r="D95" s="247" t="s">
        <v>308</v>
      </c>
      <c r="E95" s="247" t="s">
        <v>872</v>
      </c>
      <c r="F95" s="247" t="s">
        <v>61</v>
      </c>
      <c r="G95" s="247" t="s">
        <v>84</v>
      </c>
      <c r="H95" s="247" t="s">
        <v>104</v>
      </c>
      <c r="I95" s="247" t="s">
        <v>90</v>
      </c>
      <c r="J95" s="248">
        <v>6268009495</v>
      </c>
      <c r="K95" s="247" t="s">
        <v>959</v>
      </c>
      <c r="L95" s="247" t="s">
        <v>104</v>
      </c>
      <c r="M95" s="247" t="s">
        <v>104</v>
      </c>
      <c r="N95" s="247"/>
    </row>
    <row r="96" spans="2:14" x14ac:dyDescent="0.4">
      <c r="B96" s="154"/>
      <c r="C96" s="251" t="s">
        <v>346</v>
      </c>
      <c r="D96" s="247" t="s">
        <v>311</v>
      </c>
      <c r="E96" s="247" t="s">
        <v>876</v>
      </c>
      <c r="F96" s="247" t="s">
        <v>61</v>
      </c>
      <c r="G96" s="247" t="s">
        <v>84</v>
      </c>
      <c r="H96" s="247" t="s">
        <v>104</v>
      </c>
      <c r="I96" s="247" t="s">
        <v>90</v>
      </c>
      <c r="J96" s="248">
        <v>104542245</v>
      </c>
      <c r="K96" s="247" t="s">
        <v>959</v>
      </c>
      <c r="L96" s="247" t="s">
        <v>104</v>
      </c>
      <c r="M96" s="247" t="s">
        <v>104</v>
      </c>
      <c r="N96" s="247"/>
    </row>
    <row r="97" spans="2:14" x14ac:dyDescent="0.4">
      <c r="B97" s="154"/>
      <c r="C97" s="251" t="s">
        <v>346</v>
      </c>
      <c r="D97" s="247" t="s">
        <v>312</v>
      </c>
      <c r="E97" s="247" t="s">
        <v>891</v>
      </c>
      <c r="F97" s="247" t="s">
        <v>84</v>
      </c>
      <c r="G97" s="247" t="s">
        <v>84</v>
      </c>
      <c r="H97" s="247" t="s">
        <v>104</v>
      </c>
      <c r="I97" s="247" t="s">
        <v>90</v>
      </c>
      <c r="J97" s="248">
        <v>346874165</v>
      </c>
      <c r="K97" s="247" t="s">
        <v>959</v>
      </c>
      <c r="L97" s="247" t="s">
        <v>104</v>
      </c>
      <c r="M97" s="247" t="s">
        <v>104</v>
      </c>
      <c r="N97" s="247"/>
    </row>
    <row r="98" spans="2:14" x14ac:dyDescent="0.4">
      <c r="B98" s="154"/>
      <c r="C98" s="251" t="s">
        <v>346</v>
      </c>
      <c r="D98" s="247" t="s">
        <v>313</v>
      </c>
      <c r="E98" s="247" t="s">
        <v>893</v>
      </c>
      <c r="F98" s="247" t="s">
        <v>84</v>
      </c>
      <c r="G98" s="247" t="s">
        <v>84</v>
      </c>
      <c r="H98" s="247" t="s">
        <v>104</v>
      </c>
      <c r="I98" s="247" t="s">
        <v>90</v>
      </c>
      <c r="J98" s="248">
        <v>643000</v>
      </c>
      <c r="K98" s="247" t="s">
        <v>959</v>
      </c>
      <c r="L98" s="247" t="s">
        <v>104</v>
      </c>
      <c r="M98" s="247" t="s">
        <v>104</v>
      </c>
      <c r="N98" s="247"/>
    </row>
    <row r="99" spans="2:14" x14ac:dyDescent="0.4">
      <c r="B99" s="154"/>
      <c r="C99" s="251" t="s">
        <v>346</v>
      </c>
      <c r="D99" s="247" t="s">
        <v>319</v>
      </c>
      <c r="E99" s="247" t="s">
        <v>903</v>
      </c>
      <c r="F99" s="247" t="s">
        <v>84</v>
      </c>
      <c r="G99" s="247" t="s">
        <v>84</v>
      </c>
      <c r="H99" s="247" t="s">
        <v>104</v>
      </c>
      <c r="I99" s="247" t="s">
        <v>90</v>
      </c>
      <c r="J99" s="248">
        <v>20000</v>
      </c>
      <c r="K99" s="247" t="s">
        <v>959</v>
      </c>
      <c r="L99" s="247" t="s">
        <v>104</v>
      </c>
      <c r="M99" s="247" t="s">
        <v>104</v>
      </c>
      <c r="N99" s="247"/>
    </row>
    <row r="100" spans="2:14" x14ac:dyDescent="0.4">
      <c r="B100" s="154"/>
      <c r="C100" s="251" t="s">
        <v>346</v>
      </c>
      <c r="D100" s="247" t="s">
        <v>319</v>
      </c>
      <c r="E100" s="247" t="s">
        <v>907</v>
      </c>
      <c r="F100" s="247" t="s">
        <v>84</v>
      </c>
      <c r="G100" s="247" t="s">
        <v>84</v>
      </c>
      <c r="H100" s="247" t="s">
        <v>104</v>
      </c>
      <c r="I100" s="247" t="s">
        <v>90</v>
      </c>
      <c r="J100" s="248">
        <v>138000</v>
      </c>
      <c r="K100" s="247" t="s">
        <v>959</v>
      </c>
      <c r="L100" s="247" t="s">
        <v>104</v>
      </c>
      <c r="M100" s="247" t="s">
        <v>104</v>
      </c>
      <c r="N100" s="247"/>
    </row>
    <row r="101" spans="2:14" x14ac:dyDescent="0.4">
      <c r="B101" s="154"/>
      <c r="C101" s="251" t="s">
        <v>346</v>
      </c>
      <c r="D101" s="247" t="s">
        <v>317</v>
      </c>
      <c r="E101" s="247" t="s">
        <v>909</v>
      </c>
      <c r="F101" s="247" t="s">
        <v>84</v>
      </c>
      <c r="G101" s="247" t="s">
        <v>84</v>
      </c>
      <c r="H101" s="247" t="s">
        <v>104</v>
      </c>
      <c r="I101" s="247" t="s">
        <v>90</v>
      </c>
      <c r="J101" s="248">
        <v>486397508</v>
      </c>
      <c r="K101" s="247" t="s">
        <v>959</v>
      </c>
      <c r="L101" s="247" t="s">
        <v>104</v>
      </c>
      <c r="M101" s="247" t="s">
        <v>104</v>
      </c>
      <c r="N101" s="247"/>
    </row>
    <row r="102" spans="2:14" x14ac:dyDescent="0.4">
      <c r="B102" s="154"/>
      <c r="C102" s="251" t="s">
        <v>346</v>
      </c>
      <c r="D102" s="247" t="s">
        <v>317</v>
      </c>
      <c r="E102" s="247" t="s">
        <v>915</v>
      </c>
      <c r="F102" s="247" t="s">
        <v>84</v>
      </c>
      <c r="G102" s="247" t="s">
        <v>84</v>
      </c>
      <c r="H102" s="247" t="s">
        <v>104</v>
      </c>
      <c r="I102" s="247" t="s">
        <v>90</v>
      </c>
      <c r="J102" s="248">
        <v>443786661</v>
      </c>
      <c r="K102" s="247" t="s">
        <v>959</v>
      </c>
      <c r="L102" s="247" t="s">
        <v>104</v>
      </c>
      <c r="M102" s="247" t="s">
        <v>104</v>
      </c>
      <c r="N102" s="247"/>
    </row>
    <row r="103" spans="2:14" x14ac:dyDescent="0.4">
      <c r="B103" s="154"/>
      <c r="C103" s="251" t="s">
        <v>346</v>
      </c>
      <c r="D103" s="247" t="s">
        <v>317</v>
      </c>
      <c r="E103" s="247" t="s">
        <v>903</v>
      </c>
      <c r="F103" s="247" t="s">
        <v>84</v>
      </c>
      <c r="G103" s="247" t="s">
        <v>84</v>
      </c>
      <c r="H103" s="247" t="s">
        <v>104</v>
      </c>
      <c r="I103" s="247" t="s">
        <v>90</v>
      </c>
      <c r="J103" s="248">
        <v>1000000</v>
      </c>
      <c r="K103" s="247" t="s">
        <v>959</v>
      </c>
      <c r="L103" s="247" t="s">
        <v>104</v>
      </c>
      <c r="M103" s="247" t="s">
        <v>104</v>
      </c>
      <c r="N103" s="247"/>
    </row>
    <row r="104" spans="2:14" x14ac:dyDescent="0.4">
      <c r="B104" s="154"/>
      <c r="C104" s="251" t="s">
        <v>348</v>
      </c>
      <c r="D104" s="247" t="s">
        <v>308</v>
      </c>
      <c r="E104" s="247" t="s">
        <v>857</v>
      </c>
      <c r="F104" s="247" t="s">
        <v>84</v>
      </c>
      <c r="G104" s="247" t="s">
        <v>84</v>
      </c>
      <c r="H104" s="247" t="s">
        <v>104</v>
      </c>
      <c r="I104" s="247" t="s">
        <v>90</v>
      </c>
      <c r="J104" s="248">
        <v>82817.3</v>
      </c>
      <c r="K104" s="247" t="s">
        <v>959</v>
      </c>
      <c r="L104" s="247" t="s">
        <v>104</v>
      </c>
      <c r="M104" s="247" t="s">
        <v>104</v>
      </c>
      <c r="N104" s="247"/>
    </row>
    <row r="105" spans="2:14" x14ac:dyDescent="0.4">
      <c r="B105" s="154"/>
      <c r="C105" s="251" t="s">
        <v>348</v>
      </c>
      <c r="D105" s="247" t="s">
        <v>313</v>
      </c>
      <c r="E105" s="247" t="s">
        <v>861</v>
      </c>
      <c r="F105" s="247" t="s">
        <v>84</v>
      </c>
      <c r="G105" s="247" t="s">
        <v>84</v>
      </c>
      <c r="H105" s="247" t="s">
        <v>104</v>
      </c>
      <c r="I105" s="247" t="s">
        <v>90</v>
      </c>
      <c r="J105" s="248">
        <v>1093592609.3900001</v>
      </c>
      <c r="K105" s="247" t="s">
        <v>959</v>
      </c>
      <c r="L105" s="247" t="s">
        <v>104</v>
      </c>
      <c r="M105" s="247" t="s">
        <v>104</v>
      </c>
      <c r="N105" s="247"/>
    </row>
    <row r="106" spans="2:14" x14ac:dyDescent="0.4">
      <c r="B106" s="154"/>
      <c r="C106" s="251" t="s">
        <v>348</v>
      </c>
      <c r="D106" s="247" t="s">
        <v>308</v>
      </c>
      <c r="E106" s="247" t="s">
        <v>864</v>
      </c>
      <c r="F106" s="247" t="s">
        <v>84</v>
      </c>
      <c r="G106" s="247" t="s">
        <v>84</v>
      </c>
      <c r="H106" s="247" t="s">
        <v>104</v>
      </c>
      <c r="I106" s="247" t="s">
        <v>90</v>
      </c>
      <c r="J106" s="248">
        <v>154339806.78</v>
      </c>
      <c r="K106" s="247" t="s">
        <v>959</v>
      </c>
      <c r="L106" s="247" t="s">
        <v>104</v>
      </c>
      <c r="M106" s="247" t="s">
        <v>104</v>
      </c>
      <c r="N106" s="247"/>
    </row>
    <row r="107" spans="2:14" x14ac:dyDescent="0.4">
      <c r="B107" s="154"/>
      <c r="C107" s="251" t="s">
        <v>348</v>
      </c>
      <c r="D107" s="247" t="s">
        <v>313</v>
      </c>
      <c r="E107" s="247" t="s">
        <v>866</v>
      </c>
      <c r="F107" s="247" t="s">
        <v>84</v>
      </c>
      <c r="G107" s="247" t="s">
        <v>84</v>
      </c>
      <c r="H107" s="247" t="s">
        <v>104</v>
      </c>
      <c r="I107" s="247" t="s">
        <v>90</v>
      </c>
      <c r="J107" s="248">
        <v>2301055813.96</v>
      </c>
      <c r="K107" s="247" t="s">
        <v>959</v>
      </c>
      <c r="L107" s="247" t="s">
        <v>104</v>
      </c>
      <c r="M107" s="247" t="s">
        <v>104</v>
      </c>
      <c r="N107" s="247"/>
    </row>
    <row r="108" spans="2:14" x14ac:dyDescent="0.4">
      <c r="B108" s="154"/>
      <c r="C108" s="251" t="s">
        <v>348</v>
      </c>
      <c r="D108" s="247" t="s">
        <v>308</v>
      </c>
      <c r="E108" s="247" t="s">
        <v>872</v>
      </c>
      <c r="F108" s="247" t="s">
        <v>61</v>
      </c>
      <c r="G108" s="247" t="s">
        <v>84</v>
      </c>
      <c r="H108" s="247" t="s">
        <v>104</v>
      </c>
      <c r="I108" s="247" t="s">
        <v>90</v>
      </c>
      <c r="J108" s="248">
        <v>17147213745.35</v>
      </c>
      <c r="K108" s="247" t="s">
        <v>959</v>
      </c>
      <c r="L108" s="247" t="s">
        <v>104</v>
      </c>
      <c r="M108" s="247" t="s">
        <v>104</v>
      </c>
      <c r="N108" s="247"/>
    </row>
    <row r="109" spans="2:14" x14ac:dyDescent="0.4">
      <c r="B109" s="154"/>
      <c r="C109" s="251" t="s">
        <v>348</v>
      </c>
      <c r="D109" s="247" t="s">
        <v>311</v>
      </c>
      <c r="E109" s="247" t="s">
        <v>876</v>
      </c>
      <c r="F109" s="247" t="s">
        <v>61</v>
      </c>
      <c r="G109" s="247" t="s">
        <v>84</v>
      </c>
      <c r="H109" s="247" t="s">
        <v>104</v>
      </c>
      <c r="I109" s="247" t="s">
        <v>90</v>
      </c>
      <c r="J109" s="248">
        <v>69869484</v>
      </c>
      <c r="K109" s="247" t="s">
        <v>959</v>
      </c>
      <c r="L109" s="247" t="s">
        <v>104</v>
      </c>
      <c r="M109" s="247" t="s">
        <v>104</v>
      </c>
      <c r="N109" s="247"/>
    </row>
    <row r="110" spans="2:14" x14ac:dyDescent="0.4">
      <c r="B110" s="154"/>
      <c r="C110" s="251" t="s">
        <v>348</v>
      </c>
      <c r="D110" s="247" t="s">
        <v>311</v>
      </c>
      <c r="E110" s="247" t="s">
        <v>880</v>
      </c>
      <c r="F110" s="247" t="s">
        <v>84</v>
      </c>
      <c r="G110" s="247" t="s">
        <v>84</v>
      </c>
      <c r="H110" s="247" t="s">
        <v>104</v>
      </c>
      <c r="I110" s="247" t="s">
        <v>90</v>
      </c>
      <c r="J110" s="248">
        <v>126847812.5</v>
      </c>
      <c r="K110" s="247" t="s">
        <v>959</v>
      </c>
      <c r="L110" s="247" t="s">
        <v>104</v>
      </c>
      <c r="M110" s="247" t="s">
        <v>104</v>
      </c>
      <c r="N110" s="247"/>
    </row>
    <row r="111" spans="2:14" x14ac:dyDescent="0.4">
      <c r="B111" s="154"/>
      <c r="C111" s="251" t="s">
        <v>348</v>
      </c>
      <c r="D111" s="247" t="s">
        <v>320</v>
      </c>
      <c r="E111" s="247" t="s">
        <v>885</v>
      </c>
      <c r="F111" s="247" t="s">
        <v>84</v>
      </c>
      <c r="G111" s="247" t="s">
        <v>84</v>
      </c>
      <c r="H111" s="247" t="s">
        <v>104</v>
      </c>
      <c r="I111" s="247" t="s">
        <v>90</v>
      </c>
      <c r="J111" s="248">
        <v>181860000</v>
      </c>
      <c r="K111" s="247" t="s">
        <v>959</v>
      </c>
      <c r="L111" s="247" t="s">
        <v>104</v>
      </c>
      <c r="M111" s="247" t="s">
        <v>104</v>
      </c>
      <c r="N111" s="247"/>
    </row>
    <row r="112" spans="2:14" x14ac:dyDescent="0.4">
      <c r="B112" s="154"/>
      <c r="C112" s="251" t="s">
        <v>348</v>
      </c>
      <c r="D112" s="247" t="s">
        <v>312</v>
      </c>
      <c r="E112" s="247" t="s">
        <v>891</v>
      </c>
      <c r="F112" s="247" t="s">
        <v>84</v>
      </c>
      <c r="G112" s="247" t="s">
        <v>84</v>
      </c>
      <c r="H112" s="247" t="s">
        <v>104</v>
      </c>
      <c r="I112" s="247" t="s">
        <v>90</v>
      </c>
      <c r="J112" s="248">
        <v>2177318750.79</v>
      </c>
      <c r="K112" s="247" t="s">
        <v>959</v>
      </c>
      <c r="L112" s="247" t="s">
        <v>104</v>
      </c>
      <c r="M112" s="247" t="s">
        <v>104</v>
      </c>
      <c r="N112" s="247"/>
    </row>
    <row r="113" spans="2:14" x14ac:dyDescent="0.4">
      <c r="B113" s="154"/>
      <c r="C113" s="251" t="s">
        <v>348</v>
      </c>
      <c r="D113" s="247" t="s">
        <v>313</v>
      </c>
      <c r="E113" s="247" t="s">
        <v>893</v>
      </c>
      <c r="F113" s="247" t="s">
        <v>84</v>
      </c>
      <c r="G113" s="247" t="s">
        <v>84</v>
      </c>
      <c r="H113" s="247" t="s">
        <v>104</v>
      </c>
      <c r="I113" s="247" t="s">
        <v>90</v>
      </c>
      <c r="J113" s="248">
        <v>2435000</v>
      </c>
      <c r="K113" s="247" t="s">
        <v>959</v>
      </c>
      <c r="L113" s="247" t="s">
        <v>104</v>
      </c>
      <c r="M113" s="247" t="s">
        <v>104</v>
      </c>
      <c r="N113" s="247"/>
    </row>
    <row r="114" spans="2:14" x14ac:dyDescent="0.4">
      <c r="B114" s="154"/>
      <c r="C114" s="251" t="s">
        <v>348</v>
      </c>
      <c r="D114" s="247" t="s">
        <v>319</v>
      </c>
      <c r="E114" s="247" t="s">
        <v>907</v>
      </c>
      <c r="F114" s="247" t="s">
        <v>84</v>
      </c>
      <c r="G114" s="247" t="s">
        <v>84</v>
      </c>
      <c r="H114" s="247" t="s">
        <v>104</v>
      </c>
      <c r="I114" s="247" t="s">
        <v>90</v>
      </c>
      <c r="J114" s="248">
        <v>804000</v>
      </c>
      <c r="K114" s="247" t="s">
        <v>959</v>
      </c>
      <c r="L114" s="247" t="s">
        <v>104</v>
      </c>
      <c r="M114" s="247" t="s">
        <v>104</v>
      </c>
      <c r="N114" s="247"/>
    </row>
    <row r="115" spans="2:14" x14ac:dyDescent="0.4">
      <c r="B115" s="154"/>
      <c r="C115" s="251" t="s">
        <v>348</v>
      </c>
      <c r="D115" s="247" t="s">
        <v>317</v>
      </c>
      <c r="E115" s="247" t="s">
        <v>913</v>
      </c>
      <c r="F115" s="247" t="s">
        <v>84</v>
      </c>
      <c r="G115" s="247" t="s">
        <v>84</v>
      </c>
      <c r="H115" s="247" t="s">
        <v>104</v>
      </c>
      <c r="I115" s="247" t="s">
        <v>90</v>
      </c>
      <c r="J115" s="248">
        <v>222732024</v>
      </c>
      <c r="K115" s="247" t="s">
        <v>959</v>
      </c>
      <c r="L115" s="247" t="s">
        <v>104</v>
      </c>
      <c r="M115" s="247" t="s">
        <v>104</v>
      </c>
      <c r="N115" s="247"/>
    </row>
    <row r="116" spans="2:14" x14ac:dyDescent="0.4">
      <c r="B116" s="154"/>
      <c r="C116" s="251" t="s">
        <v>348</v>
      </c>
      <c r="D116" s="247" t="s">
        <v>317</v>
      </c>
      <c r="E116" s="247" t="s">
        <v>915</v>
      </c>
      <c r="F116" s="247" t="s">
        <v>84</v>
      </c>
      <c r="G116" s="247" t="s">
        <v>84</v>
      </c>
      <c r="H116" s="247" t="s">
        <v>104</v>
      </c>
      <c r="I116" s="247" t="s">
        <v>90</v>
      </c>
      <c r="J116" s="248">
        <v>370075200</v>
      </c>
      <c r="K116" s="247" t="s">
        <v>959</v>
      </c>
      <c r="L116" s="247" t="s">
        <v>104</v>
      </c>
      <c r="M116" s="247" t="s">
        <v>104</v>
      </c>
      <c r="N116" s="247"/>
    </row>
    <row r="117" spans="2:14" x14ac:dyDescent="0.4">
      <c r="B117" s="154"/>
      <c r="C117" s="251" t="s">
        <v>348</v>
      </c>
      <c r="D117" s="247" t="s">
        <v>317</v>
      </c>
      <c r="E117" s="247" t="s">
        <v>903</v>
      </c>
      <c r="F117" s="247" t="s">
        <v>84</v>
      </c>
      <c r="G117" s="247" t="s">
        <v>84</v>
      </c>
      <c r="H117" s="247" t="s">
        <v>104</v>
      </c>
      <c r="I117" s="247" t="s">
        <v>90</v>
      </c>
      <c r="J117" s="248">
        <v>5800000</v>
      </c>
      <c r="K117" s="247" t="s">
        <v>959</v>
      </c>
      <c r="L117" s="247" t="s">
        <v>104</v>
      </c>
      <c r="M117" s="247" t="s">
        <v>104</v>
      </c>
      <c r="N117" s="247"/>
    </row>
    <row r="118" spans="2:14" x14ac:dyDescent="0.4">
      <c r="B118" s="154"/>
      <c r="C118" s="251" t="s">
        <v>348</v>
      </c>
      <c r="D118" s="247" t="s">
        <v>317</v>
      </c>
      <c r="E118" s="247" t="s">
        <v>907</v>
      </c>
      <c r="F118" s="247" t="s">
        <v>84</v>
      </c>
      <c r="G118" s="247" t="s">
        <v>84</v>
      </c>
      <c r="H118" s="247" t="s">
        <v>104</v>
      </c>
      <c r="I118" s="247" t="s">
        <v>90</v>
      </c>
      <c r="J118" s="248">
        <v>85394200</v>
      </c>
      <c r="K118" s="247" t="s">
        <v>959</v>
      </c>
      <c r="L118" s="247" t="s">
        <v>104</v>
      </c>
      <c r="M118" s="247" t="s">
        <v>104</v>
      </c>
      <c r="N118" s="247"/>
    </row>
    <row r="119" spans="2:14" x14ac:dyDescent="0.4">
      <c r="B119" s="154"/>
      <c r="C119" s="251" t="s">
        <v>348</v>
      </c>
      <c r="D119" s="247" t="s">
        <v>317</v>
      </c>
      <c r="E119" s="247" t="s">
        <v>931</v>
      </c>
      <c r="F119" s="247" t="s">
        <v>84</v>
      </c>
      <c r="G119" s="247" t="s">
        <v>84</v>
      </c>
      <c r="H119" s="247" t="s">
        <v>104</v>
      </c>
      <c r="I119" s="247" t="s">
        <v>90</v>
      </c>
      <c r="J119" s="248">
        <v>23151030.140000001</v>
      </c>
      <c r="K119" s="247" t="s">
        <v>959</v>
      </c>
      <c r="L119" s="247" t="s">
        <v>104</v>
      </c>
      <c r="M119" s="247" t="s">
        <v>104</v>
      </c>
      <c r="N119" s="247"/>
    </row>
    <row r="120" spans="2:14" x14ac:dyDescent="0.4">
      <c r="B120" s="154"/>
      <c r="C120" s="251" t="s">
        <v>350</v>
      </c>
      <c r="D120" s="247" t="s">
        <v>308</v>
      </c>
      <c r="E120" s="247" t="s">
        <v>857</v>
      </c>
      <c r="F120" s="247" t="s">
        <v>84</v>
      </c>
      <c r="G120" s="247" t="s">
        <v>84</v>
      </c>
      <c r="H120" s="247" t="s">
        <v>104</v>
      </c>
      <c r="I120" s="247" t="s">
        <v>90</v>
      </c>
      <c r="J120" s="248">
        <v>69808751.930000007</v>
      </c>
      <c r="K120" s="247" t="s">
        <v>959</v>
      </c>
      <c r="L120" s="247" t="s">
        <v>104</v>
      </c>
      <c r="M120" s="247" t="s">
        <v>104</v>
      </c>
      <c r="N120" s="247"/>
    </row>
    <row r="121" spans="2:14" x14ac:dyDescent="0.4">
      <c r="B121" s="154"/>
      <c r="C121" s="251" t="s">
        <v>350</v>
      </c>
      <c r="D121" s="247" t="s">
        <v>313</v>
      </c>
      <c r="E121" s="247" t="s">
        <v>861</v>
      </c>
      <c r="F121" s="247" t="s">
        <v>84</v>
      </c>
      <c r="G121" s="247" t="s">
        <v>84</v>
      </c>
      <c r="H121" s="247" t="s">
        <v>104</v>
      </c>
      <c r="I121" s="247" t="s">
        <v>90</v>
      </c>
      <c r="J121" s="248">
        <v>26664834.100000001</v>
      </c>
      <c r="K121" s="247" t="s">
        <v>959</v>
      </c>
      <c r="L121" s="247" t="s">
        <v>104</v>
      </c>
      <c r="M121" s="247" t="s">
        <v>104</v>
      </c>
      <c r="N121" s="247"/>
    </row>
    <row r="122" spans="2:14" x14ac:dyDescent="0.4">
      <c r="B122" s="154"/>
      <c r="C122" s="251" t="s">
        <v>350</v>
      </c>
      <c r="D122" s="247" t="s">
        <v>313</v>
      </c>
      <c r="E122" s="247" t="s">
        <v>866</v>
      </c>
      <c r="F122" s="247" t="s">
        <v>84</v>
      </c>
      <c r="G122" s="247" t="s">
        <v>84</v>
      </c>
      <c r="H122" s="247" t="s">
        <v>104</v>
      </c>
      <c r="I122" s="247" t="s">
        <v>90</v>
      </c>
      <c r="J122" s="248">
        <v>56681226.630000003</v>
      </c>
      <c r="K122" s="247" t="s">
        <v>959</v>
      </c>
      <c r="L122" s="247" t="s">
        <v>104</v>
      </c>
      <c r="M122" s="247" t="s">
        <v>104</v>
      </c>
      <c r="N122" s="247"/>
    </row>
    <row r="123" spans="2:14" x14ac:dyDescent="0.4">
      <c r="B123" s="154"/>
      <c r="C123" s="251" t="s">
        <v>350</v>
      </c>
      <c r="D123" s="247" t="s">
        <v>313</v>
      </c>
      <c r="E123" s="247" t="s">
        <v>869</v>
      </c>
      <c r="F123" s="247" t="s">
        <v>84</v>
      </c>
      <c r="G123" s="247" t="s">
        <v>84</v>
      </c>
      <c r="H123" s="247" t="s">
        <v>104</v>
      </c>
      <c r="I123" s="247" t="s">
        <v>90</v>
      </c>
      <c r="J123" s="248">
        <v>6850750</v>
      </c>
      <c r="K123" s="247" t="s">
        <v>959</v>
      </c>
      <c r="L123" s="247" t="s">
        <v>104</v>
      </c>
      <c r="M123" s="247" t="s">
        <v>104</v>
      </c>
      <c r="N123" s="247"/>
    </row>
    <row r="124" spans="2:14" x14ac:dyDescent="0.4">
      <c r="B124" s="154"/>
      <c r="C124" s="251" t="s">
        <v>350</v>
      </c>
      <c r="D124" s="247" t="s">
        <v>308</v>
      </c>
      <c r="E124" s="247" t="s">
        <v>872</v>
      </c>
      <c r="F124" s="247" t="s">
        <v>61</v>
      </c>
      <c r="G124" s="247" t="s">
        <v>84</v>
      </c>
      <c r="H124" s="247" t="s">
        <v>104</v>
      </c>
      <c r="I124" s="247" t="s">
        <v>90</v>
      </c>
      <c r="J124" s="248">
        <v>657990327.98000002</v>
      </c>
      <c r="K124" s="247" t="s">
        <v>959</v>
      </c>
      <c r="L124" s="247" t="s">
        <v>104</v>
      </c>
      <c r="M124" s="247" t="s">
        <v>104</v>
      </c>
      <c r="N124" s="247"/>
    </row>
    <row r="125" spans="2:14" x14ac:dyDescent="0.4">
      <c r="B125" s="154"/>
      <c r="C125" s="251" t="s">
        <v>350</v>
      </c>
      <c r="D125" s="247" t="s">
        <v>311</v>
      </c>
      <c r="E125" s="247" t="s">
        <v>876</v>
      </c>
      <c r="F125" s="247" t="s">
        <v>61</v>
      </c>
      <c r="G125" s="247" t="s">
        <v>84</v>
      </c>
      <c r="H125" s="247" t="s">
        <v>104</v>
      </c>
      <c r="I125" s="247" t="s">
        <v>90</v>
      </c>
      <c r="J125" s="248">
        <v>17217520</v>
      </c>
      <c r="K125" s="247" t="s">
        <v>959</v>
      </c>
      <c r="L125" s="247" t="s">
        <v>104</v>
      </c>
      <c r="M125" s="247" t="s">
        <v>104</v>
      </c>
      <c r="N125" s="247"/>
    </row>
    <row r="126" spans="2:14" x14ac:dyDescent="0.4">
      <c r="B126" s="154"/>
      <c r="C126" s="251" t="s">
        <v>350</v>
      </c>
      <c r="D126" s="247" t="s">
        <v>312</v>
      </c>
      <c r="E126" s="247" t="s">
        <v>891</v>
      </c>
      <c r="F126" s="247" t="s">
        <v>84</v>
      </c>
      <c r="G126" s="247" t="s">
        <v>84</v>
      </c>
      <c r="H126" s="247" t="s">
        <v>104</v>
      </c>
      <c r="I126" s="247" t="s">
        <v>90</v>
      </c>
      <c r="J126" s="248">
        <v>421362332.74000007</v>
      </c>
      <c r="K126" s="247" t="s">
        <v>959</v>
      </c>
      <c r="L126" s="247" t="s">
        <v>104</v>
      </c>
      <c r="M126" s="247" t="s">
        <v>104</v>
      </c>
      <c r="N126" s="247"/>
    </row>
    <row r="127" spans="2:14" x14ac:dyDescent="0.4">
      <c r="B127" s="154"/>
      <c r="C127" s="251" t="s">
        <v>350</v>
      </c>
      <c r="D127" s="247" t="s">
        <v>313</v>
      </c>
      <c r="E127" s="247" t="s">
        <v>893</v>
      </c>
      <c r="F127" s="247" t="s">
        <v>84</v>
      </c>
      <c r="G127" s="247" t="s">
        <v>84</v>
      </c>
      <c r="H127" s="247" t="s">
        <v>104</v>
      </c>
      <c r="I127" s="247" t="s">
        <v>90</v>
      </c>
      <c r="J127" s="248">
        <v>754535.13</v>
      </c>
      <c r="K127" s="247" t="s">
        <v>959</v>
      </c>
      <c r="L127" s="247" t="s">
        <v>104</v>
      </c>
      <c r="M127" s="247" t="s">
        <v>104</v>
      </c>
      <c r="N127" s="247"/>
    </row>
    <row r="128" spans="2:14" x14ac:dyDescent="0.4">
      <c r="B128" s="154"/>
      <c r="C128" s="251" t="s">
        <v>350</v>
      </c>
      <c r="D128" s="247" t="s">
        <v>319</v>
      </c>
      <c r="E128" s="247" t="s">
        <v>903</v>
      </c>
      <c r="F128" s="247" t="s">
        <v>84</v>
      </c>
      <c r="G128" s="247" t="s">
        <v>84</v>
      </c>
      <c r="H128" s="247" t="s">
        <v>104</v>
      </c>
      <c r="I128" s="247" t="s">
        <v>90</v>
      </c>
      <c r="J128" s="248">
        <v>256000</v>
      </c>
      <c r="K128" s="247" t="s">
        <v>959</v>
      </c>
      <c r="L128" s="247" t="s">
        <v>104</v>
      </c>
      <c r="M128" s="247" t="s">
        <v>104</v>
      </c>
      <c r="N128" s="247"/>
    </row>
    <row r="129" spans="2:14" x14ac:dyDescent="0.4">
      <c r="B129" s="154"/>
      <c r="C129" s="251" t="s">
        <v>350</v>
      </c>
      <c r="D129" s="247" t="s">
        <v>319</v>
      </c>
      <c r="E129" s="247" t="s">
        <v>907</v>
      </c>
      <c r="F129" s="247" t="s">
        <v>84</v>
      </c>
      <c r="G129" s="247" t="s">
        <v>84</v>
      </c>
      <c r="H129" s="247" t="s">
        <v>104</v>
      </c>
      <c r="I129" s="247" t="s">
        <v>90</v>
      </c>
      <c r="J129" s="248">
        <v>40000</v>
      </c>
      <c r="K129" s="247" t="s">
        <v>959</v>
      </c>
      <c r="L129" s="247" t="s">
        <v>104</v>
      </c>
      <c r="M129" s="247" t="s">
        <v>104</v>
      </c>
      <c r="N129" s="247"/>
    </row>
    <row r="130" spans="2:14" x14ac:dyDescent="0.4">
      <c r="B130" s="154"/>
      <c r="C130" s="251" t="s">
        <v>350</v>
      </c>
      <c r="D130" s="247" t="s">
        <v>317</v>
      </c>
      <c r="E130" s="247" t="s">
        <v>909</v>
      </c>
      <c r="F130" s="247" t="s">
        <v>84</v>
      </c>
      <c r="G130" s="247" t="s">
        <v>84</v>
      </c>
      <c r="H130" s="247" t="s">
        <v>104</v>
      </c>
      <c r="I130" s="247" t="s">
        <v>90</v>
      </c>
      <c r="J130" s="248">
        <v>10721650</v>
      </c>
      <c r="K130" s="247" t="s">
        <v>959</v>
      </c>
      <c r="L130" s="247" t="s">
        <v>104</v>
      </c>
      <c r="M130" s="247" t="s">
        <v>104</v>
      </c>
      <c r="N130" s="247"/>
    </row>
    <row r="131" spans="2:14" x14ac:dyDescent="0.4">
      <c r="B131" s="154"/>
      <c r="C131" s="251" t="s">
        <v>350</v>
      </c>
      <c r="D131" s="247" t="s">
        <v>317</v>
      </c>
      <c r="E131" s="247" t="s">
        <v>913</v>
      </c>
      <c r="F131" s="247" t="s">
        <v>84</v>
      </c>
      <c r="G131" s="247" t="s">
        <v>84</v>
      </c>
      <c r="H131" s="247" t="s">
        <v>104</v>
      </c>
      <c r="I131" s="247" t="s">
        <v>90</v>
      </c>
      <c r="J131" s="248">
        <v>9280000</v>
      </c>
      <c r="K131" s="247" t="s">
        <v>959</v>
      </c>
      <c r="L131" s="247" t="s">
        <v>104</v>
      </c>
      <c r="M131" s="247" t="s">
        <v>104</v>
      </c>
      <c r="N131" s="247"/>
    </row>
    <row r="132" spans="2:14" x14ac:dyDescent="0.4">
      <c r="B132" s="154"/>
      <c r="C132" s="251" t="s">
        <v>350</v>
      </c>
      <c r="D132" s="247" t="s">
        <v>317</v>
      </c>
      <c r="E132" s="247" t="s">
        <v>915</v>
      </c>
      <c r="F132" s="247" t="s">
        <v>84</v>
      </c>
      <c r="G132" s="247" t="s">
        <v>84</v>
      </c>
      <c r="H132" s="247" t="s">
        <v>104</v>
      </c>
      <c r="I132" s="247" t="s">
        <v>90</v>
      </c>
      <c r="J132" s="248">
        <v>15202468</v>
      </c>
      <c r="K132" s="247" t="s">
        <v>959</v>
      </c>
      <c r="L132" s="247" t="s">
        <v>104</v>
      </c>
      <c r="M132" s="247" t="s">
        <v>104</v>
      </c>
      <c r="N132" s="247"/>
    </row>
    <row r="133" spans="2:14" x14ac:dyDescent="0.4">
      <c r="B133" s="154"/>
      <c r="C133" s="251" t="s">
        <v>350</v>
      </c>
      <c r="D133" s="247" t="s">
        <v>317</v>
      </c>
      <c r="E133" s="247" t="s">
        <v>931</v>
      </c>
      <c r="F133" s="247" t="s">
        <v>84</v>
      </c>
      <c r="G133" s="247" t="s">
        <v>84</v>
      </c>
      <c r="H133" s="247" t="s">
        <v>104</v>
      </c>
      <c r="I133" s="247" t="s">
        <v>90</v>
      </c>
      <c r="J133" s="248">
        <v>65000000</v>
      </c>
      <c r="K133" s="247" t="s">
        <v>959</v>
      </c>
      <c r="L133" s="247" t="s">
        <v>104</v>
      </c>
      <c r="M133" s="247" t="s">
        <v>104</v>
      </c>
      <c r="N133" s="247"/>
    </row>
    <row r="134" spans="2:14" x14ac:dyDescent="0.4">
      <c r="B134" s="154"/>
      <c r="C134" s="251" t="s">
        <v>351</v>
      </c>
      <c r="D134" s="247" t="s">
        <v>308</v>
      </c>
      <c r="E134" s="247" t="s">
        <v>857</v>
      </c>
      <c r="F134" s="247" t="s">
        <v>84</v>
      </c>
      <c r="G134" s="247" t="s">
        <v>84</v>
      </c>
      <c r="H134" s="247" t="s">
        <v>104</v>
      </c>
      <c r="I134" s="247" t="s">
        <v>90</v>
      </c>
      <c r="J134" s="248">
        <v>101966349.13</v>
      </c>
      <c r="K134" s="247" t="s">
        <v>959</v>
      </c>
      <c r="L134" s="247" t="s">
        <v>104</v>
      </c>
      <c r="M134" s="247" t="s">
        <v>104</v>
      </c>
      <c r="N134" s="247"/>
    </row>
    <row r="135" spans="2:14" x14ac:dyDescent="0.4">
      <c r="B135" s="154"/>
      <c r="C135" s="251" t="s">
        <v>351</v>
      </c>
      <c r="D135" s="247" t="s">
        <v>308</v>
      </c>
      <c r="E135" s="247" t="s">
        <v>864</v>
      </c>
      <c r="F135" s="247" t="s">
        <v>84</v>
      </c>
      <c r="G135" s="247" t="s">
        <v>84</v>
      </c>
      <c r="H135" s="247" t="s">
        <v>104</v>
      </c>
      <c r="I135" s="247" t="s">
        <v>90</v>
      </c>
      <c r="J135" s="248">
        <v>47196464.850000001</v>
      </c>
      <c r="K135" s="247" t="s">
        <v>959</v>
      </c>
      <c r="L135" s="247" t="s">
        <v>104</v>
      </c>
      <c r="M135" s="247" t="s">
        <v>104</v>
      </c>
      <c r="N135" s="247"/>
    </row>
    <row r="136" spans="2:14" x14ac:dyDescent="0.4">
      <c r="B136" s="154"/>
      <c r="C136" s="251" t="s">
        <v>351</v>
      </c>
      <c r="D136" s="247" t="s">
        <v>308</v>
      </c>
      <c r="E136" s="247" t="s">
        <v>872</v>
      </c>
      <c r="F136" s="247" t="s">
        <v>61</v>
      </c>
      <c r="G136" s="247" t="s">
        <v>61</v>
      </c>
      <c r="H136" s="247" t="s">
        <v>514</v>
      </c>
      <c r="I136" s="247" t="s">
        <v>90</v>
      </c>
      <c r="J136" s="248">
        <v>151821251</v>
      </c>
      <c r="K136" s="247" t="s">
        <v>959</v>
      </c>
      <c r="L136" s="247" t="s">
        <v>104</v>
      </c>
      <c r="M136" s="247" t="s">
        <v>104</v>
      </c>
      <c r="N136" s="247"/>
    </row>
    <row r="137" spans="2:14" x14ac:dyDescent="0.4">
      <c r="B137" s="154"/>
      <c r="C137" s="251" t="s">
        <v>351</v>
      </c>
      <c r="D137" s="247" t="s">
        <v>311</v>
      </c>
      <c r="E137" s="247" t="s">
        <v>876</v>
      </c>
      <c r="F137" s="247" t="s">
        <v>61</v>
      </c>
      <c r="G137" s="247" t="s">
        <v>61</v>
      </c>
      <c r="H137" s="247" t="s">
        <v>514</v>
      </c>
      <c r="I137" s="247" t="s">
        <v>90</v>
      </c>
      <c r="J137" s="248">
        <v>16507400</v>
      </c>
      <c r="K137" s="247" t="s">
        <v>959</v>
      </c>
      <c r="L137" s="247" t="s">
        <v>104</v>
      </c>
      <c r="M137" s="247" t="s">
        <v>104</v>
      </c>
      <c r="N137" s="247"/>
    </row>
    <row r="138" spans="2:14" x14ac:dyDescent="0.4">
      <c r="B138" s="154"/>
      <c r="C138" s="251" t="s">
        <v>351</v>
      </c>
      <c r="D138" s="247" t="s">
        <v>312</v>
      </c>
      <c r="E138" s="247" t="s">
        <v>891</v>
      </c>
      <c r="F138" s="247" t="s">
        <v>84</v>
      </c>
      <c r="G138" s="247" t="s">
        <v>84</v>
      </c>
      <c r="H138" s="247" t="s">
        <v>104</v>
      </c>
      <c r="I138" s="247" t="s">
        <v>90</v>
      </c>
      <c r="J138" s="248">
        <v>29963656</v>
      </c>
      <c r="K138" s="247" t="s">
        <v>959</v>
      </c>
      <c r="L138" s="247" t="s">
        <v>104</v>
      </c>
      <c r="M138" s="247" t="s">
        <v>104</v>
      </c>
      <c r="N138" s="247"/>
    </row>
    <row r="139" spans="2:14" x14ac:dyDescent="0.4">
      <c r="B139" s="154"/>
      <c r="C139" s="251" t="s">
        <v>351</v>
      </c>
      <c r="D139" s="247" t="s">
        <v>317</v>
      </c>
      <c r="E139" s="247" t="s">
        <v>911</v>
      </c>
      <c r="F139" s="247" t="s">
        <v>84</v>
      </c>
      <c r="G139" s="247" t="s">
        <v>84</v>
      </c>
      <c r="H139" s="247" t="s">
        <v>104</v>
      </c>
      <c r="I139" s="247" t="s">
        <v>90</v>
      </c>
      <c r="J139" s="248">
        <v>888000</v>
      </c>
      <c r="K139" s="247" t="s">
        <v>959</v>
      </c>
      <c r="L139" s="247" t="s">
        <v>104</v>
      </c>
      <c r="M139" s="247" t="s">
        <v>104</v>
      </c>
      <c r="N139" s="247"/>
    </row>
    <row r="140" spans="2:14" x14ac:dyDescent="0.4">
      <c r="B140" s="154"/>
      <c r="C140" s="251" t="s">
        <v>351</v>
      </c>
      <c r="D140" s="247" t="s">
        <v>317</v>
      </c>
      <c r="E140" s="247" t="s">
        <v>913</v>
      </c>
      <c r="F140" s="247" t="s">
        <v>84</v>
      </c>
      <c r="G140" s="247" t="s">
        <v>84</v>
      </c>
      <c r="H140" s="247" t="s">
        <v>104</v>
      </c>
      <c r="I140" s="247" t="s">
        <v>90</v>
      </c>
      <c r="J140" s="248">
        <v>33435664</v>
      </c>
      <c r="K140" s="247" t="s">
        <v>959</v>
      </c>
      <c r="L140" s="247" t="s">
        <v>104</v>
      </c>
      <c r="M140" s="247" t="s">
        <v>104</v>
      </c>
      <c r="N140" s="247"/>
    </row>
    <row r="141" spans="2:14" x14ac:dyDescent="0.4">
      <c r="B141" s="154"/>
      <c r="C141" s="251" t="s">
        <v>351</v>
      </c>
      <c r="D141" s="247" t="s">
        <v>317</v>
      </c>
      <c r="E141" s="247" t="s">
        <v>915</v>
      </c>
      <c r="F141" s="247" t="s">
        <v>84</v>
      </c>
      <c r="G141" s="247" t="s">
        <v>84</v>
      </c>
      <c r="H141" s="247" t="s">
        <v>104</v>
      </c>
      <c r="I141" s="247" t="s">
        <v>90</v>
      </c>
      <c r="J141" s="248">
        <v>4222100</v>
      </c>
      <c r="K141" s="247" t="s">
        <v>959</v>
      </c>
      <c r="L141" s="247" t="s">
        <v>104</v>
      </c>
      <c r="M141" s="247" t="s">
        <v>104</v>
      </c>
      <c r="N141" s="247"/>
    </row>
    <row r="142" spans="2:14" x14ac:dyDescent="0.4">
      <c r="B142" s="154"/>
      <c r="C142" s="251" t="s">
        <v>352</v>
      </c>
      <c r="D142" s="247" t="s">
        <v>308</v>
      </c>
      <c r="E142" s="247" t="s">
        <v>857</v>
      </c>
      <c r="F142" s="247" t="s">
        <v>84</v>
      </c>
      <c r="G142" s="247" t="s">
        <v>84</v>
      </c>
      <c r="H142" s="247" t="s">
        <v>104</v>
      </c>
      <c r="I142" s="247" t="s">
        <v>90</v>
      </c>
      <c r="J142" s="248">
        <v>6020657.1600000001</v>
      </c>
      <c r="K142" s="247" t="s">
        <v>959</v>
      </c>
      <c r="L142" s="247" t="s">
        <v>104</v>
      </c>
      <c r="M142" s="247" t="s">
        <v>104</v>
      </c>
      <c r="N142" s="247"/>
    </row>
    <row r="143" spans="2:14" x14ac:dyDescent="0.4">
      <c r="B143" s="154"/>
      <c r="C143" s="251" t="s">
        <v>352</v>
      </c>
      <c r="D143" s="247" t="s">
        <v>313</v>
      </c>
      <c r="E143" s="247" t="s">
        <v>861</v>
      </c>
      <c r="F143" s="247" t="s">
        <v>84</v>
      </c>
      <c r="G143" s="247" t="s">
        <v>84</v>
      </c>
      <c r="H143" s="247" t="s">
        <v>104</v>
      </c>
      <c r="I143" s="247" t="s">
        <v>90</v>
      </c>
      <c r="J143" s="248">
        <v>1699821</v>
      </c>
      <c r="K143" s="247" t="s">
        <v>959</v>
      </c>
      <c r="L143" s="247" t="s">
        <v>104</v>
      </c>
      <c r="M143" s="247" t="s">
        <v>104</v>
      </c>
      <c r="N143" s="247"/>
    </row>
    <row r="144" spans="2:14" x14ac:dyDescent="0.4">
      <c r="B144" s="154"/>
      <c r="C144" s="251" t="s">
        <v>352</v>
      </c>
      <c r="D144" s="247" t="s">
        <v>308</v>
      </c>
      <c r="E144" s="247" t="s">
        <v>864</v>
      </c>
      <c r="F144" s="247" t="s">
        <v>84</v>
      </c>
      <c r="G144" s="247" t="s">
        <v>84</v>
      </c>
      <c r="H144" s="247" t="s">
        <v>104</v>
      </c>
      <c r="I144" s="247" t="s">
        <v>90</v>
      </c>
      <c r="J144" s="248">
        <v>601045257.25999999</v>
      </c>
      <c r="K144" s="247" t="s">
        <v>959</v>
      </c>
      <c r="L144" s="247" t="s">
        <v>104</v>
      </c>
      <c r="M144" s="247" t="s">
        <v>104</v>
      </c>
      <c r="N144" s="247"/>
    </row>
    <row r="145" spans="2:14" x14ac:dyDescent="0.4">
      <c r="B145" s="154"/>
      <c r="C145" s="251" t="s">
        <v>352</v>
      </c>
      <c r="D145" s="247" t="s">
        <v>313</v>
      </c>
      <c r="E145" s="247" t="s">
        <v>866</v>
      </c>
      <c r="F145" s="247" t="s">
        <v>84</v>
      </c>
      <c r="G145" s="247" t="s">
        <v>84</v>
      </c>
      <c r="H145" s="247" t="s">
        <v>104</v>
      </c>
      <c r="I145" s="247" t="s">
        <v>90</v>
      </c>
      <c r="J145" s="248">
        <v>3569624.1</v>
      </c>
      <c r="K145" s="247" t="s">
        <v>959</v>
      </c>
      <c r="L145" s="247" t="s">
        <v>104</v>
      </c>
      <c r="M145" s="247" t="s">
        <v>104</v>
      </c>
      <c r="N145" s="247"/>
    </row>
    <row r="146" spans="2:14" x14ac:dyDescent="0.4">
      <c r="B146" s="154"/>
      <c r="C146" s="251" t="s">
        <v>352</v>
      </c>
      <c r="D146" s="247" t="s">
        <v>311</v>
      </c>
      <c r="E146" s="247" t="s">
        <v>876</v>
      </c>
      <c r="F146" s="247" t="s">
        <v>61</v>
      </c>
      <c r="G146" s="247" t="s">
        <v>84</v>
      </c>
      <c r="H146" s="247" t="s">
        <v>104</v>
      </c>
      <c r="I146" s="247" t="s">
        <v>90</v>
      </c>
      <c r="J146" s="248">
        <v>25433745</v>
      </c>
      <c r="K146" s="247" t="s">
        <v>959</v>
      </c>
      <c r="L146" s="247" t="s">
        <v>104</v>
      </c>
      <c r="M146" s="247" t="s">
        <v>104</v>
      </c>
      <c r="N146" s="247"/>
    </row>
    <row r="147" spans="2:14" x14ac:dyDescent="0.4">
      <c r="B147" s="154"/>
      <c r="C147" s="251" t="s">
        <v>352</v>
      </c>
      <c r="D147" s="247" t="s">
        <v>312</v>
      </c>
      <c r="E147" s="247" t="s">
        <v>891</v>
      </c>
      <c r="F147" s="247" t="s">
        <v>84</v>
      </c>
      <c r="G147" s="247" t="s">
        <v>84</v>
      </c>
      <c r="H147" s="247" t="s">
        <v>104</v>
      </c>
      <c r="I147" s="247" t="s">
        <v>90</v>
      </c>
      <c r="J147" s="248">
        <v>375844979.38999999</v>
      </c>
      <c r="K147" s="247" t="s">
        <v>959</v>
      </c>
      <c r="L147" s="247" t="s">
        <v>104</v>
      </c>
      <c r="M147" s="247" t="s">
        <v>104</v>
      </c>
      <c r="N147" s="247"/>
    </row>
    <row r="148" spans="2:14" x14ac:dyDescent="0.4">
      <c r="B148" s="154"/>
      <c r="C148" s="251" t="s">
        <v>352</v>
      </c>
      <c r="D148" s="247" t="s">
        <v>313</v>
      </c>
      <c r="E148" s="247" t="s">
        <v>893</v>
      </c>
      <c r="F148" s="247" t="s">
        <v>84</v>
      </c>
      <c r="G148" s="247" t="s">
        <v>84</v>
      </c>
      <c r="H148" s="247" t="s">
        <v>104</v>
      </c>
      <c r="I148" s="247" t="s">
        <v>90</v>
      </c>
      <c r="J148" s="248">
        <v>14000</v>
      </c>
      <c r="K148" s="247" t="s">
        <v>959</v>
      </c>
      <c r="L148" s="247" t="s">
        <v>104</v>
      </c>
      <c r="M148" s="247" t="s">
        <v>104</v>
      </c>
      <c r="N148" s="247"/>
    </row>
    <row r="149" spans="2:14" x14ac:dyDescent="0.4">
      <c r="B149" s="154"/>
      <c r="C149" s="251" t="s">
        <v>352</v>
      </c>
      <c r="D149" s="247" t="s">
        <v>319</v>
      </c>
      <c r="E149" s="247" t="s">
        <v>907</v>
      </c>
      <c r="F149" s="247" t="s">
        <v>84</v>
      </c>
      <c r="G149" s="247" t="s">
        <v>84</v>
      </c>
      <c r="H149" s="247" t="s">
        <v>104</v>
      </c>
      <c r="I149" s="247" t="s">
        <v>90</v>
      </c>
      <c r="J149" s="248">
        <v>2400</v>
      </c>
      <c r="K149" s="247" t="s">
        <v>959</v>
      </c>
      <c r="L149" s="247" t="s">
        <v>104</v>
      </c>
      <c r="M149" s="247" t="s">
        <v>104</v>
      </c>
      <c r="N149" s="247"/>
    </row>
    <row r="150" spans="2:14" x14ac:dyDescent="0.4">
      <c r="B150" s="154"/>
      <c r="C150" s="251" t="s">
        <v>352</v>
      </c>
      <c r="D150" s="247" t="s">
        <v>317</v>
      </c>
      <c r="E150" s="247" t="s">
        <v>915</v>
      </c>
      <c r="F150" s="247" t="s">
        <v>84</v>
      </c>
      <c r="G150" s="247" t="s">
        <v>84</v>
      </c>
      <c r="H150" s="247" t="s">
        <v>104</v>
      </c>
      <c r="I150" s="247" t="s">
        <v>90</v>
      </c>
      <c r="J150" s="248">
        <v>55809000</v>
      </c>
      <c r="K150" s="247" t="s">
        <v>959</v>
      </c>
      <c r="L150" s="247" t="s">
        <v>104</v>
      </c>
      <c r="M150" s="247" t="s">
        <v>104</v>
      </c>
      <c r="N150" s="247"/>
    </row>
    <row r="151" spans="2:14" x14ac:dyDescent="0.4">
      <c r="B151" s="154"/>
      <c r="C151" s="251" t="s">
        <v>352</v>
      </c>
      <c r="D151" s="247" t="s">
        <v>317</v>
      </c>
      <c r="E151" s="247" t="s">
        <v>903</v>
      </c>
      <c r="F151" s="247" t="s">
        <v>84</v>
      </c>
      <c r="G151" s="247" t="s">
        <v>84</v>
      </c>
      <c r="H151" s="247" t="s">
        <v>104</v>
      </c>
      <c r="I151" s="247" t="s">
        <v>90</v>
      </c>
      <c r="J151" s="248">
        <v>1500000</v>
      </c>
      <c r="K151" s="247" t="s">
        <v>959</v>
      </c>
      <c r="L151" s="247" t="s">
        <v>104</v>
      </c>
      <c r="M151" s="247" t="s">
        <v>104</v>
      </c>
      <c r="N151" s="247"/>
    </row>
    <row r="152" spans="2:14" x14ac:dyDescent="0.4">
      <c r="B152" s="154"/>
      <c r="C152" s="251" t="s">
        <v>352</v>
      </c>
      <c r="D152" s="247" t="s">
        <v>317</v>
      </c>
      <c r="E152" s="247" t="s">
        <v>927</v>
      </c>
      <c r="F152" s="247" t="s">
        <v>84</v>
      </c>
      <c r="G152" s="247" t="s">
        <v>84</v>
      </c>
      <c r="H152" s="247" t="s">
        <v>104</v>
      </c>
      <c r="I152" s="247" t="s">
        <v>90</v>
      </c>
      <c r="J152" s="248">
        <v>1000000</v>
      </c>
      <c r="K152" s="247" t="s">
        <v>959</v>
      </c>
      <c r="L152" s="247" t="s">
        <v>104</v>
      </c>
      <c r="M152" s="247" t="s">
        <v>104</v>
      </c>
      <c r="N152" s="247"/>
    </row>
    <row r="153" spans="2:14" x14ac:dyDescent="0.4">
      <c r="B153" s="154"/>
      <c r="C153" s="251" t="s">
        <v>353</v>
      </c>
      <c r="D153" s="247" t="s">
        <v>308</v>
      </c>
      <c r="E153" s="247" t="s">
        <v>857</v>
      </c>
      <c r="F153" s="247" t="s">
        <v>84</v>
      </c>
      <c r="G153" s="247" t="s">
        <v>84</v>
      </c>
      <c r="H153" s="247" t="s">
        <v>104</v>
      </c>
      <c r="I153" s="247" t="s">
        <v>90</v>
      </c>
      <c r="J153" s="248">
        <v>467904684.11000001</v>
      </c>
      <c r="K153" s="247" t="s">
        <v>959</v>
      </c>
      <c r="L153" s="247" t="s">
        <v>104</v>
      </c>
      <c r="M153" s="247" t="s">
        <v>104</v>
      </c>
      <c r="N153" s="247"/>
    </row>
    <row r="154" spans="2:14" x14ac:dyDescent="0.4">
      <c r="B154" s="154"/>
      <c r="C154" s="251" t="s">
        <v>353</v>
      </c>
      <c r="D154" s="247" t="s">
        <v>308</v>
      </c>
      <c r="E154" s="247" t="s">
        <v>872</v>
      </c>
      <c r="F154" s="247" t="s">
        <v>61</v>
      </c>
      <c r="G154" s="247" t="s">
        <v>61</v>
      </c>
      <c r="H154" s="247" t="s">
        <v>545</v>
      </c>
      <c r="I154" s="247" t="s">
        <v>90</v>
      </c>
      <c r="J154" s="248">
        <v>178976852.72999999</v>
      </c>
      <c r="K154" s="247" t="s">
        <v>959</v>
      </c>
      <c r="L154" s="247" t="s">
        <v>104</v>
      </c>
      <c r="M154" s="247" t="s">
        <v>104</v>
      </c>
      <c r="N154" s="247"/>
    </row>
    <row r="155" spans="2:14" x14ac:dyDescent="0.4">
      <c r="B155" s="154"/>
      <c r="C155" s="251" t="s">
        <v>353</v>
      </c>
      <c r="D155" s="247" t="s">
        <v>311</v>
      </c>
      <c r="E155" s="247" t="s">
        <v>876</v>
      </c>
      <c r="F155" s="247" t="s">
        <v>61</v>
      </c>
      <c r="G155" s="247" t="s">
        <v>61</v>
      </c>
      <c r="H155" s="247" t="s">
        <v>545</v>
      </c>
      <c r="I155" s="247" t="s">
        <v>90</v>
      </c>
      <c r="J155" s="248">
        <v>10229895</v>
      </c>
      <c r="K155" s="247" t="s">
        <v>959</v>
      </c>
      <c r="L155" s="247" t="s">
        <v>104</v>
      </c>
      <c r="M155" s="247" t="s">
        <v>104</v>
      </c>
      <c r="N155" s="247"/>
    </row>
    <row r="156" spans="2:14" x14ac:dyDescent="0.4">
      <c r="B156" s="154"/>
      <c r="C156" s="251" t="s">
        <v>353</v>
      </c>
      <c r="D156" s="247" t="s">
        <v>311</v>
      </c>
      <c r="E156" s="247" t="s">
        <v>880</v>
      </c>
      <c r="F156" s="247" t="s">
        <v>84</v>
      </c>
      <c r="G156" s="247" t="s">
        <v>84</v>
      </c>
      <c r="H156" s="247" t="s">
        <v>104</v>
      </c>
      <c r="I156" s="247" t="s">
        <v>90</v>
      </c>
      <c r="J156" s="248">
        <v>57567037</v>
      </c>
      <c r="K156" s="247" t="s">
        <v>959</v>
      </c>
      <c r="L156" s="247" t="s">
        <v>104</v>
      </c>
      <c r="M156" s="247" t="s">
        <v>104</v>
      </c>
      <c r="N156" s="247"/>
    </row>
    <row r="157" spans="2:14" x14ac:dyDescent="0.4">
      <c r="B157" s="154"/>
      <c r="C157" s="251" t="s">
        <v>353</v>
      </c>
      <c r="D157" s="247" t="s">
        <v>312</v>
      </c>
      <c r="E157" s="247" t="s">
        <v>891</v>
      </c>
      <c r="F157" s="247" t="s">
        <v>84</v>
      </c>
      <c r="G157" s="247" t="s">
        <v>84</v>
      </c>
      <c r="H157" s="247" t="s">
        <v>104</v>
      </c>
      <c r="I157" s="247" t="s">
        <v>90</v>
      </c>
      <c r="J157" s="248">
        <v>10080597.359999999</v>
      </c>
      <c r="K157" s="247" t="s">
        <v>959</v>
      </c>
      <c r="L157" s="247" t="s">
        <v>104</v>
      </c>
      <c r="M157" s="247" t="s">
        <v>104</v>
      </c>
      <c r="N157" s="247"/>
    </row>
    <row r="158" spans="2:14" x14ac:dyDescent="0.4">
      <c r="B158" s="154"/>
      <c r="C158" s="251" t="s">
        <v>353</v>
      </c>
      <c r="D158" s="247" t="s">
        <v>317</v>
      </c>
      <c r="E158" s="247" t="s">
        <v>913</v>
      </c>
      <c r="F158" s="247" t="s">
        <v>84</v>
      </c>
      <c r="G158" s="247" t="s">
        <v>84</v>
      </c>
      <c r="H158" s="247" t="s">
        <v>104</v>
      </c>
      <c r="I158" s="247" t="s">
        <v>90</v>
      </c>
      <c r="J158" s="248">
        <v>13336022</v>
      </c>
      <c r="K158" s="247" t="s">
        <v>959</v>
      </c>
      <c r="L158" s="247" t="s">
        <v>104</v>
      </c>
      <c r="M158" s="247" t="s">
        <v>104</v>
      </c>
      <c r="N158" s="247"/>
    </row>
    <row r="159" spans="2:14" x14ac:dyDescent="0.4">
      <c r="B159" s="154"/>
      <c r="C159" s="251" t="s">
        <v>353</v>
      </c>
      <c r="D159" s="247" t="s">
        <v>317</v>
      </c>
      <c r="E159" s="247" t="s">
        <v>915</v>
      </c>
      <c r="F159" s="247" t="s">
        <v>84</v>
      </c>
      <c r="G159" s="247" t="s">
        <v>84</v>
      </c>
      <c r="H159" s="247" t="s">
        <v>104</v>
      </c>
      <c r="I159" s="247" t="s">
        <v>90</v>
      </c>
      <c r="J159" s="248">
        <v>50602068</v>
      </c>
      <c r="K159" s="247" t="s">
        <v>959</v>
      </c>
      <c r="L159" s="247" t="s">
        <v>104</v>
      </c>
      <c r="M159" s="247" t="s">
        <v>104</v>
      </c>
      <c r="N159" s="247"/>
    </row>
    <row r="160" spans="2:14" x14ac:dyDescent="0.4">
      <c r="B160" s="154"/>
      <c r="C160" s="251" t="s">
        <v>353</v>
      </c>
      <c r="D160" s="247" t="s">
        <v>317</v>
      </c>
      <c r="E160" s="247" t="s">
        <v>931</v>
      </c>
      <c r="F160" s="247" t="s">
        <v>84</v>
      </c>
      <c r="G160" s="247" t="s">
        <v>84</v>
      </c>
      <c r="H160" s="247" t="s">
        <v>104</v>
      </c>
      <c r="I160" s="247" t="s">
        <v>90</v>
      </c>
      <c r="J160" s="248">
        <v>60157000</v>
      </c>
      <c r="K160" s="247" t="s">
        <v>959</v>
      </c>
      <c r="L160" s="247" t="s">
        <v>104</v>
      </c>
      <c r="M160" s="247" t="s">
        <v>104</v>
      </c>
      <c r="N160" s="247"/>
    </row>
    <row r="161" spans="2:14" x14ac:dyDescent="0.4">
      <c r="B161" s="154"/>
      <c r="C161" s="251" t="s">
        <v>354</v>
      </c>
      <c r="D161" s="247" t="s">
        <v>308</v>
      </c>
      <c r="E161" s="247" t="s">
        <v>857</v>
      </c>
      <c r="F161" s="247" t="s">
        <v>84</v>
      </c>
      <c r="G161" s="247" t="s">
        <v>84</v>
      </c>
      <c r="H161" s="247" t="s">
        <v>104</v>
      </c>
      <c r="I161" s="247" t="s">
        <v>90</v>
      </c>
      <c r="J161" s="248">
        <v>1428308.82</v>
      </c>
      <c r="K161" s="247" t="s">
        <v>959</v>
      </c>
      <c r="L161" s="247" t="s">
        <v>104</v>
      </c>
      <c r="M161" s="247" t="s">
        <v>104</v>
      </c>
      <c r="N161" s="247"/>
    </row>
    <row r="162" spans="2:14" x14ac:dyDescent="0.4">
      <c r="B162" s="154"/>
      <c r="C162" s="251" t="s">
        <v>354</v>
      </c>
      <c r="D162" s="247" t="s">
        <v>313</v>
      </c>
      <c r="E162" s="247" t="s">
        <v>861</v>
      </c>
      <c r="F162" s="247" t="s">
        <v>84</v>
      </c>
      <c r="G162" s="247" t="s">
        <v>84</v>
      </c>
      <c r="H162" s="247" t="s">
        <v>104</v>
      </c>
      <c r="I162" s="247" t="s">
        <v>90</v>
      </c>
      <c r="J162" s="248">
        <v>6385055.4299999997</v>
      </c>
      <c r="K162" s="247" t="s">
        <v>959</v>
      </c>
      <c r="L162" s="247" t="s">
        <v>104</v>
      </c>
      <c r="M162" s="247" t="s">
        <v>104</v>
      </c>
      <c r="N162" s="247"/>
    </row>
    <row r="163" spans="2:14" x14ac:dyDescent="0.4">
      <c r="B163" s="154"/>
      <c r="C163" s="251" t="s">
        <v>354</v>
      </c>
      <c r="D163" s="247" t="s">
        <v>308</v>
      </c>
      <c r="E163" s="247" t="s">
        <v>864</v>
      </c>
      <c r="F163" s="247" t="s">
        <v>84</v>
      </c>
      <c r="G163" s="247" t="s">
        <v>84</v>
      </c>
      <c r="H163" s="247" t="s">
        <v>104</v>
      </c>
      <c r="I163" s="247" t="s">
        <v>90</v>
      </c>
      <c r="J163" s="248">
        <v>109199194.79000001</v>
      </c>
      <c r="K163" s="247" t="s">
        <v>959</v>
      </c>
      <c r="L163" s="247" t="s">
        <v>104</v>
      </c>
      <c r="M163" s="247" t="s">
        <v>104</v>
      </c>
      <c r="N163" s="247"/>
    </row>
    <row r="164" spans="2:14" x14ac:dyDescent="0.4">
      <c r="B164" s="154"/>
      <c r="C164" s="251" t="s">
        <v>354</v>
      </c>
      <c r="D164" s="247" t="s">
        <v>313</v>
      </c>
      <c r="E164" s="247" t="s">
        <v>866</v>
      </c>
      <c r="F164" s="247" t="s">
        <v>84</v>
      </c>
      <c r="G164" s="247" t="s">
        <v>84</v>
      </c>
      <c r="H164" s="247" t="s">
        <v>104</v>
      </c>
      <c r="I164" s="247" t="s">
        <v>90</v>
      </c>
      <c r="J164" s="248">
        <v>12605925.83</v>
      </c>
      <c r="K164" s="247" t="s">
        <v>959</v>
      </c>
      <c r="L164" s="247" t="s">
        <v>104</v>
      </c>
      <c r="M164" s="247" t="s">
        <v>104</v>
      </c>
      <c r="N164" s="247"/>
    </row>
    <row r="165" spans="2:14" x14ac:dyDescent="0.4">
      <c r="B165" s="154"/>
      <c r="C165" s="251" t="s">
        <v>354</v>
      </c>
      <c r="D165" s="247" t="s">
        <v>311</v>
      </c>
      <c r="E165" s="247" t="s">
        <v>876</v>
      </c>
      <c r="F165" s="247" t="s">
        <v>61</v>
      </c>
      <c r="G165" s="247" t="s">
        <v>84</v>
      </c>
      <c r="H165" s="247" t="s">
        <v>104</v>
      </c>
      <c r="I165" s="247" t="s">
        <v>90</v>
      </c>
      <c r="J165" s="248">
        <v>38376505</v>
      </c>
      <c r="K165" s="247" t="s">
        <v>959</v>
      </c>
      <c r="L165" s="247" t="s">
        <v>104</v>
      </c>
      <c r="M165" s="247" t="s">
        <v>104</v>
      </c>
      <c r="N165" s="247"/>
    </row>
    <row r="166" spans="2:14" x14ac:dyDescent="0.4">
      <c r="B166" s="154"/>
      <c r="C166" s="251" t="s">
        <v>354</v>
      </c>
      <c r="D166" s="247" t="s">
        <v>320</v>
      </c>
      <c r="E166" s="247" t="s">
        <v>885</v>
      </c>
      <c r="F166" s="247" t="s">
        <v>84</v>
      </c>
      <c r="G166" s="247" t="s">
        <v>84</v>
      </c>
      <c r="H166" s="247" t="s">
        <v>104</v>
      </c>
      <c r="I166" s="247" t="s">
        <v>90</v>
      </c>
      <c r="J166" s="248">
        <v>10080000</v>
      </c>
      <c r="K166" s="247" t="s">
        <v>959</v>
      </c>
      <c r="L166" s="247" t="s">
        <v>104</v>
      </c>
      <c r="M166" s="247" t="s">
        <v>104</v>
      </c>
      <c r="N166" s="247"/>
    </row>
    <row r="167" spans="2:14" x14ac:dyDescent="0.4">
      <c r="B167" s="154"/>
      <c r="C167" s="251" t="s">
        <v>354</v>
      </c>
      <c r="D167" s="247" t="s">
        <v>312</v>
      </c>
      <c r="E167" s="247" t="s">
        <v>891</v>
      </c>
      <c r="F167" s="247" t="s">
        <v>84</v>
      </c>
      <c r="G167" s="247" t="s">
        <v>84</v>
      </c>
      <c r="H167" s="247" t="s">
        <v>104</v>
      </c>
      <c r="I167" s="247" t="s">
        <v>90</v>
      </c>
      <c r="J167" s="248">
        <v>128784272.00000001</v>
      </c>
      <c r="K167" s="247" t="s">
        <v>959</v>
      </c>
      <c r="L167" s="247" t="s">
        <v>104</v>
      </c>
      <c r="M167" s="247" t="s">
        <v>104</v>
      </c>
      <c r="N167" s="247"/>
    </row>
    <row r="168" spans="2:14" x14ac:dyDescent="0.4">
      <c r="B168" s="154"/>
      <c r="C168" s="251" t="s">
        <v>354</v>
      </c>
      <c r="D168" s="247" t="s">
        <v>313</v>
      </c>
      <c r="E168" s="247" t="s">
        <v>893</v>
      </c>
      <c r="F168" s="247" t="s">
        <v>84</v>
      </c>
      <c r="G168" s="247" t="s">
        <v>84</v>
      </c>
      <c r="H168" s="247" t="s">
        <v>104</v>
      </c>
      <c r="I168" s="247" t="s">
        <v>90</v>
      </c>
      <c r="J168" s="248">
        <v>42200</v>
      </c>
      <c r="K168" s="247" t="s">
        <v>959</v>
      </c>
      <c r="L168" s="247" t="s">
        <v>104</v>
      </c>
      <c r="M168" s="247" t="s">
        <v>104</v>
      </c>
      <c r="N168" s="247"/>
    </row>
    <row r="169" spans="2:14" x14ac:dyDescent="0.4">
      <c r="B169" s="154"/>
      <c r="C169" s="251" t="s">
        <v>354</v>
      </c>
      <c r="D169" s="247" t="s">
        <v>319</v>
      </c>
      <c r="E169" s="247" t="s">
        <v>907</v>
      </c>
      <c r="F169" s="247" t="s">
        <v>84</v>
      </c>
      <c r="G169" s="247" t="s">
        <v>84</v>
      </c>
      <c r="H169" s="247" t="s">
        <v>104</v>
      </c>
      <c r="I169" s="247" t="s">
        <v>90</v>
      </c>
      <c r="J169" s="248">
        <v>13200</v>
      </c>
      <c r="K169" s="247" t="s">
        <v>959</v>
      </c>
      <c r="L169" s="247" t="s">
        <v>104</v>
      </c>
      <c r="M169" s="247" t="s">
        <v>104</v>
      </c>
      <c r="N169" s="247"/>
    </row>
    <row r="170" spans="2:14" x14ac:dyDescent="0.4">
      <c r="B170" s="154"/>
      <c r="C170" s="251" t="s">
        <v>355</v>
      </c>
      <c r="D170" s="247" t="s">
        <v>308</v>
      </c>
      <c r="E170" s="247" t="s">
        <v>857</v>
      </c>
      <c r="F170" s="247" t="s">
        <v>84</v>
      </c>
      <c r="G170" s="247" t="s">
        <v>84</v>
      </c>
      <c r="H170" s="247" t="s">
        <v>104</v>
      </c>
      <c r="I170" s="247" t="s">
        <v>90</v>
      </c>
      <c r="J170" s="248">
        <v>49753144.340000004</v>
      </c>
      <c r="K170" s="247" t="s">
        <v>959</v>
      </c>
      <c r="L170" s="247" t="s">
        <v>104</v>
      </c>
      <c r="M170" s="247" t="s">
        <v>104</v>
      </c>
      <c r="N170" s="247"/>
    </row>
    <row r="171" spans="2:14" x14ac:dyDescent="0.4">
      <c r="B171" s="154"/>
      <c r="C171" s="251" t="s">
        <v>355</v>
      </c>
      <c r="D171" s="247" t="s">
        <v>312</v>
      </c>
      <c r="E171" s="247" t="s">
        <v>891</v>
      </c>
      <c r="F171" s="247" t="s">
        <v>84</v>
      </c>
      <c r="G171" s="247" t="s">
        <v>84</v>
      </c>
      <c r="H171" s="247" t="s">
        <v>104</v>
      </c>
      <c r="I171" s="247" t="s">
        <v>90</v>
      </c>
      <c r="J171" s="248">
        <v>169783069</v>
      </c>
      <c r="K171" s="247" t="s">
        <v>959</v>
      </c>
      <c r="L171" s="247" t="s">
        <v>104</v>
      </c>
      <c r="M171" s="247" t="s">
        <v>104</v>
      </c>
      <c r="N171" s="247"/>
    </row>
    <row r="172" spans="2:14" x14ac:dyDescent="0.4">
      <c r="B172" s="154"/>
      <c r="C172" s="251" t="s">
        <v>355</v>
      </c>
      <c r="D172" s="247" t="s">
        <v>317</v>
      </c>
      <c r="E172" s="247" t="s">
        <v>909</v>
      </c>
      <c r="F172" s="247" t="s">
        <v>84</v>
      </c>
      <c r="G172" s="247" t="s">
        <v>84</v>
      </c>
      <c r="H172" s="247" t="s">
        <v>104</v>
      </c>
      <c r="I172" s="247" t="s">
        <v>90</v>
      </c>
      <c r="J172" s="248">
        <v>1809000</v>
      </c>
      <c r="K172" s="247" t="s">
        <v>959</v>
      </c>
      <c r="L172" s="247" t="s">
        <v>104</v>
      </c>
      <c r="M172" s="247" t="s">
        <v>104</v>
      </c>
      <c r="N172" s="247"/>
    </row>
    <row r="173" spans="2:14" x14ac:dyDescent="0.4">
      <c r="B173" s="154"/>
      <c r="C173" s="251" t="s">
        <v>355</v>
      </c>
      <c r="D173" s="247" t="s">
        <v>317</v>
      </c>
      <c r="E173" s="247" t="s">
        <v>911</v>
      </c>
      <c r="F173" s="247" t="s">
        <v>84</v>
      </c>
      <c r="G173" s="247" t="s">
        <v>84</v>
      </c>
      <c r="H173" s="247" t="s">
        <v>104</v>
      </c>
      <c r="I173" s="247" t="s">
        <v>90</v>
      </c>
      <c r="J173" s="248">
        <v>7594868</v>
      </c>
      <c r="K173" s="247" t="s">
        <v>959</v>
      </c>
      <c r="L173" s="247" t="s">
        <v>104</v>
      </c>
      <c r="M173" s="247" t="s">
        <v>104</v>
      </c>
      <c r="N173" s="247"/>
    </row>
    <row r="174" spans="2:14" x14ac:dyDescent="0.4">
      <c r="B174" s="154"/>
      <c r="C174" s="251" t="s">
        <v>355</v>
      </c>
      <c r="D174" s="247" t="s">
        <v>317</v>
      </c>
      <c r="E174" s="247" t="s">
        <v>913</v>
      </c>
      <c r="F174" s="247" t="s">
        <v>84</v>
      </c>
      <c r="G174" s="247" t="s">
        <v>84</v>
      </c>
      <c r="H174" s="247" t="s">
        <v>104</v>
      </c>
      <c r="I174" s="247" t="s">
        <v>90</v>
      </c>
      <c r="J174" s="248">
        <v>148736000</v>
      </c>
      <c r="K174" s="247" t="s">
        <v>959</v>
      </c>
      <c r="L174" s="247" t="s">
        <v>104</v>
      </c>
      <c r="M174" s="247" t="s">
        <v>104</v>
      </c>
      <c r="N174" s="247"/>
    </row>
    <row r="175" spans="2:14" x14ac:dyDescent="0.4">
      <c r="B175" s="154"/>
      <c r="C175" s="251" t="s">
        <v>355</v>
      </c>
      <c r="D175" s="247" t="s">
        <v>317</v>
      </c>
      <c r="E175" s="247" t="s">
        <v>915</v>
      </c>
      <c r="F175" s="247" t="s">
        <v>84</v>
      </c>
      <c r="G175" s="247" t="s">
        <v>84</v>
      </c>
      <c r="H175" s="247" t="s">
        <v>104</v>
      </c>
      <c r="I175" s="247" t="s">
        <v>90</v>
      </c>
      <c r="J175" s="248">
        <v>87084992</v>
      </c>
      <c r="K175" s="247" t="s">
        <v>959</v>
      </c>
      <c r="L175" s="247" t="s">
        <v>104</v>
      </c>
      <c r="M175" s="247" t="s">
        <v>104</v>
      </c>
      <c r="N175" s="247"/>
    </row>
    <row r="176" spans="2:14" x14ac:dyDescent="0.4">
      <c r="B176" s="154"/>
      <c r="C176" s="251" t="s">
        <v>355</v>
      </c>
      <c r="D176" s="247" t="s">
        <v>317</v>
      </c>
      <c r="E176" s="247" t="s">
        <v>919</v>
      </c>
      <c r="F176" s="247" t="s">
        <v>84</v>
      </c>
      <c r="G176" s="247" t="s">
        <v>84</v>
      </c>
      <c r="H176" s="247" t="s">
        <v>104</v>
      </c>
      <c r="I176" s="247" t="s">
        <v>90</v>
      </c>
      <c r="J176" s="248">
        <v>87084992</v>
      </c>
      <c r="K176" s="247" t="s">
        <v>959</v>
      </c>
      <c r="L176" s="247" t="s">
        <v>104</v>
      </c>
      <c r="M176" s="247" t="s">
        <v>104</v>
      </c>
      <c r="N176" s="247"/>
    </row>
    <row r="177" spans="2:14" x14ac:dyDescent="0.4">
      <c r="B177" s="154"/>
      <c r="C177" s="251" t="s">
        <v>355</v>
      </c>
      <c r="D177" s="247" t="s">
        <v>317</v>
      </c>
      <c r="E177" s="247" t="s">
        <v>903</v>
      </c>
      <c r="F177" s="247" t="s">
        <v>84</v>
      </c>
      <c r="G177" s="247" t="s">
        <v>84</v>
      </c>
      <c r="H177" s="247" t="s">
        <v>104</v>
      </c>
      <c r="I177" s="247" t="s">
        <v>90</v>
      </c>
      <c r="J177" s="248">
        <v>312183.2</v>
      </c>
      <c r="K177" s="247" t="s">
        <v>959</v>
      </c>
      <c r="L177" s="247" t="s">
        <v>104</v>
      </c>
      <c r="M177" s="247" t="s">
        <v>104</v>
      </c>
      <c r="N177" s="247"/>
    </row>
    <row r="178" spans="2:14" x14ac:dyDescent="0.4">
      <c r="B178" s="154"/>
      <c r="C178" s="251" t="s">
        <v>355</v>
      </c>
      <c r="D178" s="247" t="s">
        <v>317</v>
      </c>
      <c r="E178" s="247" t="s">
        <v>907</v>
      </c>
      <c r="F178" s="247" t="s">
        <v>84</v>
      </c>
      <c r="G178" s="247" t="s">
        <v>84</v>
      </c>
      <c r="H178" s="247" t="s">
        <v>104</v>
      </c>
      <c r="I178" s="247" t="s">
        <v>90</v>
      </c>
      <c r="J178" s="248">
        <v>77439492.299999997</v>
      </c>
      <c r="K178" s="247" t="s">
        <v>959</v>
      </c>
      <c r="L178" s="247" t="s">
        <v>104</v>
      </c>
      <c r="M178" s="247" t="s">
        <v>104</v>
      </c>
      <c r="N178" s="247"/>
    </row>
    <row r="179" spans="2:14" x14ac:dyDescent="0.4">
      <c r="B179" s="154">
        <f>VLOOKUP(C179,Companies[],3,FALSE)</f>
        <v>6254713</v>
      </c>
      <c r="C179" s="251" t="s">
        <v>356</v>
      </c>
      <c r="D179" s="247" t="s">
        <v>308</v>
      </c>
      <c r="E179" s="247" t="s">
        <v>857</v>
      </c>
      <c r="F179" s="247" t="s">
        <v>84</v>
      </c>
      <c r="G179" s="247" t="s">
        <v>84</v>
      </c>
      <c r="H179" s="247" t="s">
        <v>104</v>
      </c>
      <c r="I179" s="247" t="s">
        <v>90</v>
      </c>
      <c r="J179" s="248">
        <v>32141533.960000001</v>
      </c>
      <c r="K179" s="247" t="s">
        <v>959</v>
      </c>
      <c r="L179" s="247" t="s">
        <v>104</v>
      </c>
      <c r="M179" s="247" t="s">
        <v>104</v>
      </c>
      <c r="N179" s="247"/>
    </row>
    <row r="180" spans="2:14" x14ac:dyDescent="0.4">
      <c r="B180" s="154">
        <f>VLOOKUP(C180,Companies[],3,FALSE)</f>
        <v>6254713</v>
      </c>
      <c r="C180" s="251" t="s">
        <v>356</v>
      </c>
      <c r="D180" s="247" t="s">
        <v>308</v>
      </c>
      <c r="E180" s="247" t="s">
        <v>864</v>
      </c>
      <c r="F180" s="247" t="s">
        <v>84</v>
      </c>
      <c r="G180" s="247" t="s">
        <v>84</v>
      </c>
      <c r="H180" s="247" t="s">
        <v>104</v>
      </c>
      <c r="I180" s="247" t="s">
        <v>90</v>
      </c>
      <c r="J180" s="248">
        <v>74302646.060000002</v>
      </c>
      <c r="K180" s="247" t="s">
        <v>959</v>
      </c>
      <c r="L180" s="247" t="s">
        <v>104</v>
      </c>
      <c r="M180" s="247" t="s">
        <v>104</v>
      </c>
      <c r="N180" s="247"/>
    </row>
    <row r="181" spans="2:14" x14ac:dyDescent="0.4">
      <c r="B181" s="154">
        <f>VLOOKUP(C181,Companies[],3,FALSE)</f>
        <v>6254713</v>
      </c>
      <c r="C181" s="251" t="s">
        <v>356</v>
      </c>
      <c r="D181" s="247" t="s">
        <v>308</v>
      </c>
      <c r="E181" s="247" t="s">
        <v>872</v>
      </c>
      <c r="F181" s="247" t="s">
        <v>61</v>
      </c>
      <c r="G181" s="247" t="s">
        <v>61</v>
      </c>
      <c r="H181" s="247" t="s">
        <v>581</v>
      </c>
      <c r="I181" s="247" t="s">
        <v>90</v>
      </c>
      <c r="J181" s="248">
        <v>29820172</v>
      </c>
      <c r="K181" s="247" t="s">
        <v>959</v>
      </c>
      <c r="L181" s="247" t="s">
        <v>104</v>
      </c>
      <c r="M181" s="247" t="s">
        <v>104</v>
      </c>
      <c r="N181" s="247"/>
    </row>
    <row r="182" spans="2:14" x14ac:dyDescent="0.4">
      <c r="B182" s="154">
        <f>VLOOKUP(C182,Companies[],3,FALSE)</f>
        <v>6254713</v>
      </c>
      <c r="C182" s="251" t="s">
        <v>356</v>
      </c>
      <c r="D182" s="247" t="s">
        <v>311</v>
      </c>
      <c r="E182" s="247" t="s">
        <v>876</v>
      </c>
      <c r="F182" s="247" t="s">
        <v>61</v>
      </c>
      <c r="G182" s="247" t="s">
        <v>61</v>
      </c>
      <c r="H182" s="247" t="s">
        <v>581</v>
      </c>
      <c r="I182" s="247" t="s">
        <v>90</v>
      </c>
      <c r="J182" s="248">
        <v>4930945</v>
      </c>
      <c r="K182" s="247" t="s">
        <v>959</v>
      </c>
      <c r="L182" s="247" t="s">
        <v>104</v>
      </c>
      <c r="M182" s="247" t="s">
        <v>104</v>
      </c>
      <c r="N182" s="247"/>
    </row>
    <row r="183" spans="2:14" x14ac:dyDescent="0.4">
      <c r="B183" s="154">
        <f>VLOOKUP(C183,Companies[],3,FALSE)</f>
        <v>6254713</v>
      </c>
      <c r="C183" s="251" t="s">
        <v>356</v>
      </c>
      <c r="D183" s="247" t="s">
        <v>312</v>
      </c>
      <c r="E183" s="247" t="s">
        <v>891</v>
      </c>
      <c r="F183" s="247" t="s">
        <v>84</v>
      </c>
      <c r="G183" s="247" t="s">
        <v>84</v>
      </c>
      <c r="H183" s="247" t="s">
        <v>104</v>
      </c>
      <c r="I183" s="247" t="s">
        <v>90</v>
      </c>
      <c r="J183" s="248">
        <v>93381558.800000012</v>
      </c>
      <c r="K183" s="247" t="s">
        <v>959</v>
      </c>
      <c r="L183" s="247" t="s">
        <v>104</v>
      </c>
      <c r="M183" s="247" t="s">
        <v>104</v>
      </c>
      <c r="N183" s="247"/>
    </row>
    <row r="184" spans="2:14" x14ac:dyDescent="0.4">
      <c r="B184" s="154">
        <f>VLOOKUP(C184,Companies[],3,FALSE)</f>
        <v>6254713</v>
      </c>
      <c r="C184" s="251" t="s">
        <v>356</v>
      </c>
      <c r="D184" s="247" t="s">
        <v>317</v>
      </c>
      <c r="E184" s="247" t="s">
        <v>913</v>
      </c>
      <c r="F184" s="247" t="s">
        <v>84</v>
      </c>
      <c r="G184" s="247" t="s">
        <v>84</v>
      </c>
      <c r="H184" s="247" t="s">
        <v>104</v>
      </c>
      <c r="I184" s="247" t="s">
        <v>90</v>
      </c>
      <c r="J184" s="248">
        <v>21156300</v>
      </c>
      <c r="K184" s="247" t="s">
        <v>959</v>
      </c>
      <c r="L184" s="247" t="s">
        <v>104</v>
      </c>
      <c r="M184" s="247" t="s">
        <v>104</v>
      </c>
      <c r="N184" s="247"/>
    </row>
    <row r="185" spans="2:14" x14ac:dyDescent="0.4">
      <c r="B185" s="154">
        <f>VLOOKUP(C185,Companies[],3,FALSE)</f>
        <v>6254713</v>
      </c>
      <c r="C185" s="251" t="s">
        <v>356</v>
      </c>
      <c r="D185" s="247" t="s">
        <v>317</v>
      </c>
      <c r="E185" s="247" t="s">
        <v>915</v>
      </c>
      <c r="F185" s="247" t="s">
        <v>84</v>
      </c>
      <c r="G185" s="247" t="s">
        <v>84</v>
      </c>
      <c r="H185" s="247" t="s">
        <v>104</v>
      </c>
      <c r="I185" s="247" t="s">
        <v>90</v>
      </c>
      <c r="J185" s="248">
        <v>17347400</v>
      </c>
      <c r="K185" s="247" t="s">
        <v>959</v>
      </c>
      <c r="L185" s="247" t="s">
        <v>104</v>
      </c>
      <c r="M185" s="247" t="s">
        <v>104</v>
      </c>
      <c r="N185" s="247"/>
    </row>
    <row r="186" spans="2:14" x14ac:dyDescent="0.4">
      <c r="B186" s="154">
        <f>VLOOKUP(C186,Companies[],3,FALSE)</f>
        <v>6254713</v>
      </c>
      <c r="C186" s="251" t="s">
        <v>356</v>
      </c>
      <c r="D186" s="247" t="s">
        <v>317</v>
      </c>
      <c r="E186" s="247" t="s">
        <v>903</v>
      </c>
      <c r="F186" s="247" t="s">
        <v>84</v>
      </c>
      <c r="G186" s="247" t="s">
        <v>84</v>
      </c>
      <c r="H186" s="247" t="s">
        <v>104</v>
      </c>
      <c r="I186" s="247" t="s">
        <v>90</v>
      </c>
      <c r="J186" s="248">
        <v>500000</v>
      </c>
      <c r="K186" s="247" t="s">
        <v>959</v>
      </c>
      <c r="L186" s="247" t="s">
        <v>104</v>
      </c>
      <c r="M186" s="247" t="s">
        <v>104</v>
      </c>
      <c r="N186" s="247"/>
    </row>
    <row r="187" spans="2:14" x14ac:dyDescent="0.4">
      <c r="B187" s="154">
        <f>VLOOKUP(C187,Companies[],3,FALSE)</f>
        <v>6254713</v>
      </c>
      <c r="C187" s="251" t="s">
        <v>356</v>
      </c>
      <c r="D187" s="247" t="s">
        <v>317</v>
      </c>
      <c r="E187" s="247" t="s">
        <v>907</v>
      </c>
      <c r="F187" s="247" t="s">
        <v>84</v>
      </c>
      <c r="G187" s="247" t="s">
        <v>84</v>
      </c>
      <c r="H187" s="247" t="s">
        <v>104</v>
      </c>
      <c r="I187" s="247" t="s">
        <v>90</v>
      </c>
      <c r="J187" s="248">
        <v>360000</v>
      </c>
      <c r="K187" s="247" t="s">
        <v>959</v>
      </c>
      <c r="L187" s="247" t="s">
        <v>104</v>
      </c>
      <c r="M187" s="247" t="s">
        <v>104</v>
      </c>
      <c r="N187" s="247"/>
    </row>
    <row r="188" spans="2:14" x14ac:dyDescent="0.4">
      <c r="B188" s="154">
        <f>VLOOKUP(C188,Companies[],3,FALSE)</f>
        <v>6254713</v>
      </c>
      <c r="C188" s="251" t="s">
        <v>356</v>
      </c>
      <c r="D188" s="247" t="s">
        <v>317</v>
      </c>
      <c r="E188" s="247" t="s">
        <v>931</v>
      </c>
      <c r="F188" s="247" t="s">
        <v>84</v>
      </c>
      <c r="G188" s="247" t="s">
        <v>84</v>
      </c>
      <c r="H188" s="247" t="s">
        <v>104</v>
      </c>
      <c r="I188" s="247" t="s">
        <v>90</v>
      </c>
      <c r="J188" s="248">
        <v>50000000</v>
      </c>
      <c r="K188" s="247" t="s">
        <v>959</v>
      </c>
      <c r="L188" s="247" t="s">
        <v>104</v>
      </c>
      <c r="M188" s="247" t="s">
        <v>104</v>
      </c>
      <c r="N188" s="247"/>
    </row>
    <row r="189" spans="2:14" x14ac:dyDescent="0.4">
      <c r="B189" s="154">
        <f>VLOOKUP(C189,Companies[],3,FALSE)</f>
        <v>2057573</v>
      </c>
      <c r="C189" s="251" t="s">
        <v>357</v>
      </c>
      <c r="D189" s="247" t="s">
        <v>308</v>
      </c>
      <c r="E189" s="247" t="s">
        <v>857</v>
      </c>
      <c r="F189" s="247" t="s">
        <v>84</v>
      </c>
      <c r="G189" s="247" t="s">
        <v>84</v>
      </c>
      <c r="H189" s="247" t="s">
        <v>104</v>
      </c>
      <c r="I189" s="247" t="s">
        <v>90</v>
      </c>
      <c r="J189" s="248">
        <v>18514971.379999999</v>
      </c>
      <c r="K189" s="247" t="s">
        <v>959</v>
      </c>
      <c r="L189" s="247" t="s">
        <v>104</v>
      </c>
      <c r="M189" s="247" t="s">
        <v>104</v>
      </c>
      <c r="N189" s="247"/>
    </row>
    <row r="190" spans="2:14" x14ac:dyDescent="0.4">
      <c r="B190" s="154">
        <f>VLOOKUP(C190,Companies[],3,FALSE)</f>
        <v>2057573</v>
      </c>
      <c r="C190" s="251" t="s">
        <v>357</v>
      </c>
      <c r="D190" s="247" t="s">
        <v>313</v>
      </c>
      <c r="E190" s="247" t="s">
        <v>861</v>
      </c>
      <c r="F190" s="247" t="s">
        <v>84</v>
      </c>
      <c r="G190" s="247" t="s">
        <v>84</v>
      </c>
      <c r="H190" s="247" t="s">
        <v>104</v>
      </c>
      <c r="I190" s="247" t="s">
        <v>90</v>
      </c>
      <c r="J190" s="248">
        <v>40016817.280000001</v>
      </c>
      <c r="K190" s="247" t="s">
        <v>959</v>
      </c>
      <c r="L190" s="247" t="s">
        <v>104</v>
      </c>
      <c r="M190" s="247" t="s">
        <v>104</v>
      </c>
      <c r="N190" s="247"/>
    </row>
    <row r="191" spans="2:14" x14ac:dyDescent="0.4">
      <c r="B191" s="154">
        <f>VLOOKUP(C191,Companies[],3,FALSE)</f>
        <v>2057573</v>
      </c>
      <c r="C191" s="251" t="s">
        <v>357</v>
      </c>
      <c r="D191" s="247" t="s">
        <v>308</v>
      </c>
      <c r="E191" s="247" t="s">
        <v>864</v>
      </c>
      <c r="F191" s="247" t="s">
        <v>84</v>
      </c>
      <c r="G191" s="247" t="s">
        <v>84</v>
      </c>
      <c r="H191" s="247" t="s">
        <v>104</v>
      </c>
      <c r="I191" s="247" t="s">
        <v>90</v>
      </c>
      <c r="J191" s="248">
        <v>137252349.97999999</v>
      </c>
      <c r="K191" s="247" t="s">
        <v>959</v>
      </c>
      <c r="L191" s="247" t="s">
        <v>104</v>
      </c>
      <c r="M191" s="247" t="s">
        <v>104</v>
      </c>
      <c r="N191" s="247"/>
    </row>
    <row r="192" spans="2:14" x14ac:dyDescent="0.4">
      <c r="B192" s="154">
        <f>VLOOKUP(C192,Companies[],3,FALSE)</f>
        <v>2057573</v>
      </c>
      <c r="C192" s="251" t="s">
        <v>357</v>
      </c>
      <c r="D192" s="247" t="s">
        <v>313</v>
      </c>
      <c r="E192" s="247" t="s">
        <v>866</v>
      </c>
      <c r="F192" s="247" t="s">
        <v>84</v>
      </c>
      <c r="G192" s="247" t="s">
        <v>84</v>
      </c>
      <c r="H192" s="247" t="s">
        <v>104</v>
      </c>
      <c r="I192" s="247" t="s">
        <v>90</v>
      </c>
      <c r="J192" s="248">
        <v>84035316.299999997</v>
      </c>
      <c r="K192" s="247" t="s">
        <v>959</v>
      </c>
      <c r="L192" s="247" t="s">
        <v>104</v>
      </c>
      <c r="M192" s="247" t="s">
        <v>104</v>
      </c>
      <c r="N192" s="247"/>
    </row>
    <row r="193" spans="2:14" x14ac:dyDescent="0.4">
      <c r="B193" s="154">
        <f>VLOOKUP(C193,Companies[],3,FALSE)</f>
        <v>2057573</v>
      </c>
      <c r="C193" s="251" t="s">
        <v>357</v>
      </c>
      <c r="D193" s="247" t="s">
        <v>311</v>
      </c>
      <c r="E193" s="247" t="s">
        <v>876</v>
      </c>
      <c r="F193" s="247" t="s">
        <v>61</v>
      </c>
      <c r="G193" s="247" t="s">
        <v>61</v>
      </c>
      <c r="H193" s="247" t="s">
        <v>593</v>
      </c>
      <c r="I193" s="247" t="s">
        <v>90</v>
      </c>
      <c r="J193" s="248">
        <v>32803132.5</v>
      </c>
      <c r="K193" s="247" t="s">
        <v>959</v>
      </c>
      <c r="L193" s="247" t="s">
        <v>104</v>
      </c>
      <c r="M193" s="247" t="s">
        <v>104</v>
      </c>
      <c r="N193" s="247"/>
    </row>
    <row r="194" spans="2:14" x14ac:dyDescent="0.4">
      <c r="B194" s="154">
        <f>VLOOKUP(C194,Companies[],3,FALSE)</f>
        <v>2057573</v>
      </c>
      <c r="C194" s="251" t="s">
        <v>357</v>
      </c>
      <c r="D194" s="247" t="s">
        <v>311</v>
      </c>
      <c r="E194" s="247" t="s">
        <v>880</v>
      </c>
      <c r="F194" s="247" t="s">
        <v>84</v>
      </c>
      <c r="G194" s="247" t="s">
        <v>84</v>
      </c>
      <c r="H194" s="247" t="s">
        <v>104</v>
      </c>
      <c r="I194" s="247" t="s">
        <v>90</v>
      </c>
      <c r="J194" s="248">
        <v>30290670.280000001</v>
      </c>
      <c r="K194" s="247" t="s">
        <v>959</v>
      </c>
      <c r="L194" s="247" t="s">
        <v>104</v>
      </c>
      <c r="M194" s="247" t="s">
        <v>104</v>
      </c>
      <c r="N194" s="247"/>
    </row>
    <row r="195" spans="2:14" x14ac:dyDescent="0.4">
      <c r="B195" s="154">
        <f>VLOOKUP(C195,Companies[],3,FALSE)</f>
        <v>2057573</v>
      </c>
      <c r="C195" s="251" t="s">
        <v>357</v>
      </c>
      <c r="D195" s="247" t="s">
        <v>308</v>
      </c>
      <c r="E195" s="247" t="s">
        <v>888</v>
      </c>
      <c r="F195" s="247" t="s">
        <v>84</v>
      </c>
      <c r="G195" s="247" t="s">
        <v>84</v>
      </c>
      <c r="H195" s="247" t="s">
        <v>104</v>
      </c>
      <c r="I195" s="247" t="s">
        <v>90</v>
      </c>
      <c r="J195" s="248">
        <v>53500</v>
      </c>
      <c r="K195" s="247" t="s">
        <v>959</v>
      </c>
      <c r="L195" s="247" t="s">
        <v>104</v>
      </c>
      <c r="M195" s="247" t="s">
        <v>104</v>
      </c>
      <c r="N195" s="247"/>
    </row>
    <row r="196" spans="2:14" x14ac:dyDescent="0.4">
      <c r="B196" s="154">
        <f>VLOOKUP(C196,Companies[],3,FALSE)</f>
        <v>2057573</v>
      </c>
      <c r="C196" s="251" t="s">
        <v>357</v>
      </c>
      <c r="D196" s="247" t="s">
        <v>312</v>
      </c>
      <c r="E196" s="247" t="s">
        <v>891</v>
      </c>
      <c r="F196" s="247" t="s">
        <v>84</v>
      </c>
      <c r="G196" s="247" t="s">
        <v>84</v>
      </c>
      <c r="H196" s="247" t="s">
        <v>104</v>
      </c>
      <c r="I196" s="247" t="s">
        <v>90</v>
      </c>
      <c r="J196" s="248">
        <v>120330400.00000003</v>
      </c>
      <c r="K196" s="247" t="s">
        <v>959</v>
      </c>
      <c r="L196" s="247" t="s">
        <v>104</v>
      </c>
      <c r="M196" s="247" t="s">
        <v>104</v>
      </c>
      <c r="N196" s="247"/>
    </row>
    <row r="197" spans="2:14" x14ac:dyDescent="0.4">
      <c r="B197" s="154">
        <f>VLOOKUP(C197,Companies[],3,FALSE)</f>
        <v>2057573</v>
      </c>
      <c r="C197" s="251" t="s">
        <v>357</v>
      </c>
      <c r="D197" s="247" t="s">
        <v>313</v>
      </c>
      <c r="E197" s="247" t="s">
        <v>893</v>
      </c>
      <c r="F197" s="247" t="s">
        <v>84</v>
      </c>
      <c r="G197" s="247" t="s">
        <v>84</v>
      </c>
      <c r="H197" s="247" t="s">
        <v>104</v>
      </c>
      <c r="I197" s="247" t="s">
        <v>90</v>
      </c>
      <c r="J197" s="248">
        <v>323200</v>
      </c>
      <c r="K197" s="247" t="s">
        <v>959</v>
      </c>
      <c r="L197" s="247" t="s">
        <v>104</v>
      </c>
      <c r="M197" s="247" t="s">
        <v>104</v>
      </c>
      <c r="N197" s="247"/>
    </row>
    <row r="198" spans="2:14" x14ac:dyDescent="0.4">
      <c r="B198" s="154">
        <f>VLOOKUP(C198,Companies[],3,FALSE)</f>
        <v>2057573</v>
      </c>
      <c r="C198" s="251" t="s">
        <v>357</v>
      </c>
      <c r="D198" s="247" t="s">
        <v>319</v>
      </c>
      <c r="E198" s="247" t="s">
        <v>907</v>
      </c>
      <c r="F198" s="247" t="s">
        <v>84</v>
      </c>
      <c r="G198" s="247" t="s">
        <v>84</v>
      </c>
      <c r="H198" s="247" t="s">
        <v>104</v>
      </c>
      <c r="I198" s="247" t="s">
        <v>90</v>
      </c>
      <c r="J198" s="248">
        <v>13200</v>
      </c>
      <c r="K198" s="247" t="s">
        <v>959</v>
      </c>
      <c r="L198" s="247" t="s">
        <v>104</v>
      </c>
      <c r="M198" s="247" t="s">
        <v>104</v>
      </c>
      <c r="N198" s="247"/>
    </row>
    <row r="199" spans="2:14" x14ac:dyDescent="0.4">
      <c r="B199" s="154">
        <f>VLOOKUP(C199,Companies[],3,FALSE)</f>
        <v>2057573</v>
      </c>
      <c r="C199" s="251" t="s">
        <v>357</v>
      </c>
      <c r="D199" s="247" t="s">
        <v>317</v>
      </c>
      <c r="E199" s="247" t="s">
        <v>909</v>
      </c>
      <c r="F199" s="247" t="s">
        <v>84</v>
      </c>
      <c r="G199" s="247" t="s">
        <v>84</v>
      </c>
      <c r="H199" s="247" t="s">
        <v>104</v>
      </c>
      <c r="I199" s="247" t="s">
        <v>90</v>
      </c>
      <c r="J199" s="248">
        <v>40473347.329999998</v>
      </c>
      <c r="K199" s="247" t="s">
        <v>959</v>
      </c>
      <c r="L199" s="247" t="s">
        <v>104</v>
      </c>
      <c r="M199" s="247" t="s">
        <v>104</v>
      </c>
      <c r="N199" s="247"/>
    </row>
    <row r="200" spans="2:14" x14ac:dyDescent="0.4">
      <c r="B200" s="154">
        <f>VLOOKUP(C200,Companies[],3,FALSE)</f>
        <v>2057573</v>
      </c>
      <c r="C200" s="251" t="s">
        <v>357</v>
      </c>
      <c r="D200" s="247" t="s">
        <v>317</v>
      </c>
      <c r="E200" s="247" t="s">
        <v>911</v>
      </c>
      <c r="F200" s="247" t="s">
        <v>84</v>
      </c>
      <c r="G200" s="247" t="s">
        <v>84</v>
      </c>
      <c r="H200" s="247" t="s">
        <v>104</v>
      </c>
      <c r="I200" s="247" t="s">
        <v>90</v>
      </c>
      <c r="J200" s="248">
        <v>986383</v>
      </c>
      <c r="K200" s="247" t="s">
        <v>959</v>
      </c>
      <c r="L200" s="247" t="s">
        <v>104</v>
      </c>
      <c r="M200" s="247" t="s">
        <v>104</v>
      </c>
      <c r="N200" s="247"/>
    </row>
    <row r="201" spans="2:14" x14ac:dyDescent="0.4">
      <c r="B201" s="154">
        <f>VLOOKUP(C201,Companies[],3,FALSE)</f>
        <v>2057573</v>
      </c>
      <c r="C201" s="251" t="s">
        <v>357</v>
      </c>
      <c r="D201" s="247" t="s">
        <v>317</v>
      </c>
      <c r="E201" s="247" t="s">
        <v>913</v>
      </c>
      <c r="F201" s="247" t="s">
        <v>84</v>
      </c>
      <c r="G201" s="247" t="s">
        <v>84</v>
      </c>
      <c r="H201" s="247" t="s">
        <v>104</v>
      </c>
      <c r="I201" s="247" t="s">
        <v>90</v>
      </c>
      <c r="J201" s="248">
        <v>14557387.5</v>
      </c>
      <c r="K201" s="247" t="s">
        <v>959</v>
      </c>
      <c r="L201" s="247" t="s">
        <v>104</v>
      </c>
      <c r="M201" s="247" t="s">
        <v>104</v>
      </c>
      <c r="N201" s="247"/>
    </row>
    <row r="202" spans="2:14" x14ac:dyDescent="0.4">
      <c r="B202" s="154">
        <f>VLOOKUP(C202,Companies[],3,FALSE)</f>
        <v>2069792</v>
      </c>
      <c r="C202" s="251" t="s">
        <v>359</v>
      </c>
      <c r="D202" s="247" t="s">
        <v>311</v>
      </c>
      <c r="E202" s="247" t="s">
        <v>876</v>
      </c>
      <c r="F202" s="247" t="s">
        <v>61</v>
      </c>
      <c r="G202" s="247" t="s">
        <v>61</v>
      </c>
      <c r="H202" s="247" t="s">
        <v>600</v>
      </c>
      <c r="I202" s="247" t="s">
        <v>90</v>
      </c>
      <c r="J202" s="248">
        <v>74357117.739999995</v>
      </c>
      <c r="K202" s="247" t="s">
        <v>959</v>
      </c>
      <c r="L202" s="247" t="s">
        <v>104</v>
      </c>
      <c r="M202" s="247" t="s">
        <v>104</v>
      </c>
      <c r="N202" s="247"/>
    </row>
    <row r="203" spans="2:14" x14ac:dyDescent="0.4">
      <c r="B203" s="154">
        <f>VLOOKUP(C203,Companies[],3,FALSE)</f>
        <v>2069792</v>
      </c>
      <c r="C203" s="251" t="s">
        <v>359</v>
      </c>
      <c r="D203" s="247" t="s">
        <v>312</v>
      </c>
      <c r="E203" s="247" t="s">
        <v>891</v>
      </c>
      <c r="F203" s="247" t="s">
        <v>84</v>
      </c>
      <c r="G203" s="247" t="s">
        <v>84</v>
      </c>
      <c r="H203" s="247" t="s">
        <v>104</v>
      </c>
      <c r="I203" s="247" t="s">
        <v>90</v>
      </c>
      <c r="J203" s="248">
        <v>125000000</v>
      </c>
      <c r="K203" s="247" t="s">
        <v>959</v>
      </c>
      <c r="L203" s="247" t="s">
        <v>104</v>
      </c>
      <c r="M203" s="247" t="s">
        <v>104</v>
      </c>
      <c r="N203" s="247"/>
    </row>
    <row r="204" spans="2:14" x14ac:dyDescent="0.4">
      <c r="B204" s="154">
        <f>VLOOKUP(C204,Companies[],3,FALSE)</f>
        <v>2069792</v>
      </c>
      <c r="C204" s="251" t="s">
        <v>359</v>
      </c>
      <c r="D204" s="247" t="s">
        <v>317</v>
      </c>
      <c r="E204" s="247" t="s">
        <v>911</v>
      </c>
      <c r="F204" s="247" t="s">
        <v>84</v>
      </c>
      <c r="G204" s="247" t="s">
        <v>84</v>
      </c>
      <c r="H204" s="247" t="s">
        <v>104</v>
      </c>
      <c r="I204" s="247" t="s">
        <v>90</v>
      </c>
      <c r="J204" s="248">
        <v>172600</v>
      </c>
      <c r="K204" s="247" t="s">
        <v>959</v>
      </c>
      <c r="L204" s="247" t="s">
        <v>104</v>
      </c>
      <c r="M204" s="247" t="s">
        <v>104</v>
      </c>
      <c r="N204" s="247"/>
    </row>
    <row r="205" spans="2:14" x14ac:dyDescent="0.4">
      <c r="B205" s="154">
        <f>VLOOKUP(C205,Companies[],3,FALSE)</f>
        <v>2069792</v>
      </c>
      <c r="C205" s="251" t="s">
        <v>359</v>
      </c>
      <c r="D205" s="247" t="s">
        <v>317</v>
      </c>
      <c r="E205" s="247" t="s">
        <v>915</v>
      </c>
      <c r="F205" s="247" t="s">
        <v>84</v>
      </c>
      <c r="G205" s="247" t="s">
        <v>84</v>
      </c>
      <c r="H205" s="247" t="s">
        <v>104</v>
      </c>
      <c r="I205" s="247" t="s">
        <v>90</v>
      </c>
      <c r="J205" s="248">
        <v>272414.8</v>
      </c>
      <c r="K205" s="247" t="s">
        <v>959</v>
      </c>
      <c r="L205" s="247" t="s">
        <v>104</v>
      </c>
      <c r="M205" s="247" t="s">
        <v>104</v>
      </c>
      <c r="N205" s="247"/>
    </row>
    <row r="206" spans="2:14" x14ac:dyDescent="0.4">
      <c r="B206" s="154">
        <f>VLOOKUP(C206,Companies[],3,FALSE)</f>
        <v>2069792</v>
      </c>
      <c r="C206" s="251" t="s">
        <v>359</v>
      </c>
      <c r="D206" s="247" t="s">
        <v>317</v>
      </c>
      <c r="E206" s="247" t="s">
        <v>927</v>
      </c>
      <c r="F206" s="247" t="s">
        <v>84</v>
      </c>
      <c r="G206" s="247" t="s">
        <v>84</v>
      </c>
      <c r="H206" s="247" t="s">
        <v>104</v>
      </c>
      <c r="I206" s="247" t="s">
        <v>90</v>
      </c>
      <c r="J206" s="248">
        <v>1550000</v>
      </c>
      <c r="K206" s="247" t="s">
        <v>959</v>
      </c>
      <c r="L206" s="247" t="s">
        <v>104</v>
      </c>
      <c r="M206" s="247" t="s">
        <v>104</v>
      </c>
      <c r="N206" s="247"/>
    </row>
    <row r="207" spans="2:14" x14ac:dyDescent="0.4">
      <c r="B207" s="154">
        <f>VLOOKUP(C207,Companies[],3,FALSE)</f>
        <v>2069792</v>
      </c>
      <c r="C207" s="251" t="s">
        <v>359</v>
      </c>
      <c r="D207" s="247" t="s">
        <v>317</v>
      </c>
      <c r="E207" s="247" t="s">
        <v>907</v>
      </c>
      <c r="F207" s="247" t="s">
        <v>84</v>
      </c>
      <c r="G207" s="247" t="s">
        <v>84</v>
      </c>
      <c r="H207" s="247" t="s">
        <v>104</v>
      </c>
      <c r="I207" s="247" t="s">
        <v>90</v>
      </c>
      <c r="J207" s="248">
        <v>50000</v>
      </c>
      <c r="K207" s="247" t="s">
        <v>959</v>
      </c>
      <c r="L207" s="247" t="s">
        <v>104</v>
      </c>
      <c r="M207" s="247" t="s">
        <v>104</v>
      </c>
      <c r="N207" s="247"/>
    </row>
    <row r="208" spans="2:14" x14ac:dyDescent="0.4">
      <c r="B208" s="154">
        <f>VLOOKUP(C208,Companies[],3,FALSE)</f>
        <v>2699869</v>
      </c>
      <c r="C208" s="251" t="s">
        <v>360</v>
      </c>
      <c r="D208" s="247" t="s">
        <v>308</v>
      </c>
      <c r="E208" s="247" t="s">
        <v>857</v>
      </c>
      <c r="F208" s="247" t="s">
        <v>84</v>
      </c>
      <c r="G208" s="247" t="s">
        <v>84</v>
      </c>
      <c r="H208" s="247" t="s">
        <v>104</v>
      </c>
      <c r="I208" s="247" t="s">
        <v>90</v>
      </c>
      <c r="J208" s="248">
        <v>26365743.699999999</v>
      </c>
      <c r="K208" s="247" t="s">
        <v>959</v>
      </c>
      <c r="L208" s="247" t="s">
        <v>104</v>
      </c>
      <c r="M208" s="247" t="s">
        <v>104</v>
      </c>
      <c r="N208" s="247"/>
    </row>
    <row r="209" spans="2:14" x14ac:dyDescent="0.4">
      <c r="B209" s="154">
        <f>VLOOKUP(C209,Companies[],3,FALSE)</f>
        <v>2699869</v>
      </c>
      <c r="C209" s="251" t="s">
        <v>360</v>
      </c>
      <c r="D209" s="247" t="s">
        <v>313</v>
      </c>
      <c r="E209" s="247" t="s">
        <v>861</v>
      </c>
      <c r="F209" s="247" t="s">
        <v>84</v>
      </c>
      <c r="G209" s="247" t="s">
        <v>84</v>
      </c>
      <c r="H209" s="247" t="s">
        <v>104</v>
      </c>
      <c r="I209" s="247" t="s">
        <v>90</v>
      </c>
      <c r="J209" s="248">
        <v>705052250.24000001</v>
      </c>
      <c r="K209" s="247" t="s">
        <v>959</v>
      </c>
      <c r="L209" s="247" t="s">
        <v>104</v>
      </c>
      <c r="M209" s="247" t="s">
        <v>104</v>
      </c>
      <c r="N209" s="247"/>
    </row>
    <row r="210" spans="2:14" x14ac:dyDescent="0.4">
      <c r="B210" s="154">
        <f>VLOOKUP(C210,Companies[],3,FALSE)</f>
        <v>2699869</v>
      </c>
      <c r="C210" s="251" t="s">
        <v>360</v>
      </c>
      <c r="D210" s="247" t="s">
        <v>313</v>
      </c>
      <c r="E210" s="247" t="s">
        <v>866</v>
      </c>
      <c r="F210" s="247" t="s">
        <v>84</v>
      </c>
      <c r="G210" s="247" t="s">
        <v>84</v>
      </c>
      <c r="H210" s="247" t="s">
        <v>104</v>
      </c>
      <c r="I210" s="247" t="s">
        <v>90</v>
      </c>
      <c r="J210" s="248">
        <v>1480609725.51</v>
      </c>
      <c r="K210" s="247" t="s">
        <v>959</v>
      </c>
      <c r="L210" s="247" t="s">
        <v>104</v>
      </c>
      <c r="M210" s="247" t="s">
        <v>104</v>
      </c>
      <c r="N210" s="247"/>
    </row>
    <row r="211" spans="2:14" x14ac:dyDescent="0.4">
      <c r="B211" s="154">
        <f>VLOOKUP(C211,Companies[],3,FALSE)</f>
        <v>2699869</v>
      </c>
      <c r="C211" s="251" t="s">
        <v>360</v>
      </c>
      <c r="D211" s="247" t="s">
        <v>312</v>
      </c>
      <c r="E211" s="247" t="s">
        <v>891</v>
      </c>
      <c r="F211" s="247" t="s">
        <v>84</v>
      </c>
      <c r="G211" s="247" t="s">
        <v>84</v>
      </c>
      <c r="H211" s="247" t="s">
        <v>104</v>
      </c>
      <c r="I211" s="247" t="s">
        <v>90</v>
      </c>
      <c r="J211" s="248">
        <v>67613937.5</v>
      </c>
      <c r="K211" s="247" t="s">
        <v>959</v>
      </c>
      <c r="L211" s="247" t="s">
        <v>104</v>
      </c>
      <c r="M211" s="247" t="s">
        <v>104</v>
      </c>
      <c r="N211" s="247"/>
    </row>
    <row r="212" spans="2:14" x14ac:dyDescent="0.4">
      <c r="B212" s="154">
        <f>VLOOKUP(C212,Companies[],3,FALSE)</f>
        <v>2699869</v>
      </c>
      <c r="C212" s="251" t="s">
        <v>360</v>
      </c>
      <c r="D212" s="247" t="s">
        <v>313</v>
      </c>
      <c r="E212" s="247" t="s">
        <v>893</v>
      </c>
      <c r="F212" s="247" t="s">
        <v>84</v>
      </c>
      <c r="G212" s="247" t="s">
        <v>84</v>
      </c>
      <c r="H212" s="247" t="s">
        <v>104</v>
      </c>
      <c r="I212" s="247" t="s">
        <v>90</v>
      </c>
      <c r="J212" s="248">
        <v>1050600</v>
      </c>
      <c r="K212" s="247" t="s">
        <v>959</v>
      </c>
      <c r="L212" s="247" t="s">
        <v>104</v>
      </c>
      <c r="M212" s="247" t="s">
        <v>104</v>
      </c>
      <c r="N212" s="247"/>
    </row>
    <row r="213" spans="2:14" x14ac:dyDescent="0.4">
      <c r="B213" s="154">
        <f>VLOOKUP(C213,Companies[],3,FALSE)</f>
        <v>2699869</v>
      </c>
      <c r="C213" s="251" t="s">
        <v>360</v>
      </c>
      <c r="D213" s="247" t="s">
        <v>319</v>
      </c>
      <c r="E213" s="247" t="s">
        <v>907</v>
      </c>
      <c r="F213" s="247" t="s">
        <v>84</v>
      </c>
      <c r="G213" s="247" t="s">
        <v>84</v>
      </c>
      <c r="H213" s="247" t="s">
        <v>104</v>
      </c>
      <c r="I213" s="247" t="s">
        <v>90</v>
      </c>
      <c r="J213" s="248">
        <v>177600</v>
      </c>
      <c r="K213" s="247" t="s">
        <v>959</v>
      </c>
      <c r="L213" s="247" t="s">
        <v>104</v>
      </c>
      <c r="M213" s="247" t="s">
        <v>104</v>
      </c>
      <c r="N213" s="247"/>
    </row>
    <row r="214" spans="2:14" x14ac:dyDescent="0.4">
      <c r="B214" s="154">
        <f>VLOOKUP(C214,Companies[],3,FALSE)</f>
        <v>2699869</v>
      </c>
      <c r="C214" s="251" t="s">
        <v>360</v>
      </c>
      <c r="D214" s="247" t="s">
        <v>317</v>
      </c>
      <c r="E214" s="247" t="s">
        <v>909</v>
      </c>
      <c r="F214" s="247" t="s">
        <v>84</v>
      </c>
      <c r="G214" s="247" t="s">
        <v>84</v>
      </c>
      <c r="H214" s="247" t="s">
        <v>104</v>
      </c>
      <c r="I214" s="247" t="s">
        <v>90</v>
      </c>
      <c r="J214" s="248">
        <v>3334630</v>
      </c>
      <c r="K214" s="247" t="s">
        <v>959</v>
      </c>
      <c r="L214" s="247" t="s">
        <v>104</v>
      </c>
      <c r="M214" s="247" t="s">
        <v>104</v>
      </c>
      <c r="N214" s="247"/>
    </row>
    <row r="215" spans="2:14" x14ac:dyDescent="0.4">
      <c r="B215" s="154">
        <f>VLOOKUP(C215,Companies[],3,FALSE)</f>
        <v>2699869</v>
      </c>
      <c r="C215" s="251" t="s">
        <v>360</v>
      </c>
      <c r="D215" s="247" t="s">
        <v>317</v>
      </c>
      <c r="E215" s="247" t="s">
        <v>907</v>
      </c>
      <c r="F215" s="247" t="s">
        <v>84</v>
      </c>
      <c r="G215" s="247" t="s">
        <v>84</v>
      </c>
      <c r="H215" s="247" t="s">
        <v>104</v>
      </c>
      <c r="I215" s="247" t="s">
        <v>90</v>
      </c>
      <c r="J215" s="248">
        <v>3334630</v>
      </c>
      <c r="K215" s="247" t="s">
        <v>959</v>
      </c>
      <c r="L215" s="247" t="s">
        <v>104</v>
      </c>
      <c r="M215" s="247" t="s">
        <v>104</v>
      </c>
      <c r="N215" s="247"/>
    </row>
    <row r="216" spans="2:14" x14ac:dyDescent="0.4">
      <c r="B216" s="154">
        <f>VLOOKUP(C216,Companies[],3,FALSE)</f>
        <v>2550466</v>
      </c>
      <c r="C216" s="251" t="s">
        <v>362</v>
      </c>
      <c r="D216" s="247" t="s">
        <v>308</v>
      </c>
      <c r="E216" s="247" t="s">
        <v>857</v>
      </c>
      <c r="F216" s="247" t="s">
        <v>84</v>
      </c>
      <c r="G216" s="247" t="s">
        <v>84</v>
      </c>
      <c r="H216" s="247" t="s">
        <v>104</v>
      </c>
      <c r="I216" s="247" t="s">
        <v>90</v>
      </c>
      <c r="J216" s="248">
        <v>12611917318.370001</v>
      </c>
      <c r="K216" s="247" t="s">
        <v>959</v>
      </c>
      <c r="L216" s="247" t="s">
        <v>104</v>
      </c>
      <c r="M216" s="247" t="s">
        <v>104</v>
      </c>
      <c r="N216" s="247"/>
    </row>
    <row r="217" spans="2:14" x14ac:dyDescent="0.4">
      <c r="B217" s="154">
        <f>VLOOKUP(C217,Companies[],3,FALSE)</f>
        <v>2550466</v>
      </c>
      <c r="C217" s="251" t="s">
        <v>362</v>
      </c>
      <c r="D217" s="247" t="s">
        <v>313</v>
      </c>
      <c r="E217" s="247" t="s">
        <v>861</v>
      </c>
      <c r="F217" s="247" t="s">
        <v>84</v>
      </c>
      <c r="G217" s="247" t="s">
        <v>84</v>
      </c>
      <c r="H217" s="247" t="s">
        <v>104</v>
      </c>
      <c r="I217" s="247" t="s">
        <v>90</v>
      </c>
      <c r="J217" s="248">
        <v>147380680.5</v>
      </c>
      <c r="K217" s="247" t="s">
        <v>959</v>
      </c>
      <c r="L217" s="247" t="s">
        <v>104</v>
      </c>
      <c r="M217" s="247" t="s">
        <v>104</v>
      </c>
      <c r="N217" s="247"/>
    </row>
    <row r="218" spans="2:14" x14ac:dyDescent="0.4">
      <c r="B218" s="154">
        <f>VLOOKUP(C218,Companies[],3,FALSE)</f>
        <v>2550466</v>
      </c>
      <c r="C218" s="251" t="s">
        <v>362</v>
      </c>
      <c r="D218" s="247" t="s">
        <v>308</v>
      </c>
      <c r="E218" s="247" t="s">
        <v>864</v>
      </c>
      <c r="F218" s="247" t="s">
        <v>84</v>
      </c>
      <c r="G218" s="247" t="s">
        <v>84</v>
      </c>
      <c r="H218" s="247" t="s">
        <v>104</v>
      </c>
      <c r="I218" s="247" t="s">
        <v>90</v>
      </c>
      <c r="J218" s="248">
        <v>3418331723.8100004</v>
      </c>
      <c r="K218" s="247" t="s">
        <v>959</v>
      </c>
      <c r="L218" s="247" t="s">
        <v>104</v>
      </c>
      <c r="M218" s="247" t="s">
        <v>104</v>
      </c>
      <c r="N218" s="247"/>
    </row>
    <row r="219" spans="2:14" x14ac:dyDescent="0.4">
      <c r="B219" s="154">
        <f>VLOOKUP(C219,Companies[],3,FALSE)</f>
        <v>2550466</v>
      </c>
      <c r="C219" s="251" t="s">
        <v>362</v>
      </c>
      <c r="D219" s="247" t="s">
        <v>313</v>
      </c>
      <c r="E219" s="247" t="s">
        <v>866</v>
      </c>
      <c r="F219" s="247" t="s">
        <v>84</v>
      </c>
      <c r="G219" s="247" t="s">
        <v>84</v>
      </c>
      <c r="H219" s="247" t="s">
        <v>104</v>
      </c>
      <c r="I219" s="247" t="s">
        <v>90</v>
      </c>
      <c r="J219" s="248">
        <v>294089634.10000002</v>
      </c>
      <c r="K219" s="247" t="s">
        <v>959</v>
      </c>
      <c r="L219" s="247" t="s">
        <v>104</v>
      </c>
      <c r="M219" s="247" t="s">
        <v>104</v>
      </c>
      <c r="N219" s="247"/>
    </row>
    <row r="220" spans="2:14" x14ac:dyDescent="0.4">
      <c r="B220" s="154">
        <f>VLOOKUP(C220,Companies[],3,FALSE)</f>
        <v>2550466</v>
      </c>
      <c r="C220" s="251" t="s">
        <v>362</v>
      </c>
      <c r="D220" s="247" t="s">
        <v>308</v>
      </c>
      <c r="E220" s="247" t="s">
        <v>872</v>
      </c>
      <c r="F220" s="247" t="s">
        <v>61</v>
      </c>
      <c r="G220" s="247" t="s">
        <v>84</v>
      </c>
      <c r="H220" s="247" t="s">
        <v>104</v>
      </c>
      <c r="I220" s="247" t="s">
        <v>90</v>
      </c>
      <c r="J220" s="248">
        <v>13137832983.76</v>
      </c>
      <c r="K220" s="247" t="s">
        <v>959</v>
      </c>
      <c r="L220" s="247" t="s">
        <v>104</v>
      </c>
      <c r="M220" s="247" t="s">
        <v>104</v>
      </c>
      <c r="N220" s="247"/>
    </row>
    <row r="221" spans="2:14" x14ac:dyDescent="0.4">
      <c r="B221" s="154">
        <f>VLOOKUP(C221,Companies[],3,FALSE)</f>
        <v>2550466</v>
      </c>
      <c r="C221" s="251" t="s">
        <v>362</v>
      </c>
      <c r="D221" s="247" t="s">
        <v>311</v>
      </c>
      <c r="E221" s="247" t="s">
        <v>876</v>
      </c>
      <c r="F221" s="247" t="s">
        <v>61</v>
      </c>
      <c r="G221" s="247" t="s">
        <v>84</v>
      </c>
      <c r="H221" s="247" t="s">
        <v>104</v>
      </c>
      <c r="I221" s="247" t="s">
        <v>90</v>
      </c>
      <c r="J221" s="248">
        <v>234432077.5</v>
      </c>
      <c r="K221" s="247" t="s">
        <v>959</v>
      </c>
      <c r="L221" s="247" t="s">
        <v>104</v>
      </c>
      <c r="M221" s="247" t="s">
        <v>104</v>
      </c>
      <c r="N221" s="247"/>
    </row>
    <row r="222" spans="2:14" x14ac:dyDescent="0.4">
      <c r="B222" s="154">
        <f>VLOOKUP(C222,Companies[],3,FALSE)</f>
        <v>2550466</v>
      </c>
      <c r="C222" s="251" t="s">
        <v>362</v>
      </c>
      <c r="D222" s="247" t="s">
        <v>312</v>
      </c>
      <c r="E222" s="247" t="s">
        <v>891</v>
      </c>
      <c r="F222" s="247" t="s">
        <v>84</v>
      </c>
      <c r="G222" s="247" t="s">
        <v>84</v>
      </c>
      <c r="H222" s="247" t="s">
        <v>104</v>
      </c>
      <c r="I222" s="247" t="s">
        <v>90</v>
      </c>
      <c r="J222" s="248">
        <v>11325141000.199999</v>
      </c>
      <c r="K222" s="247" t="s">
        <v>959</v>
      </c>
      <c r="L222" s="247" t="s">
        <v>104</v>
      </c>
      <c r="M222" s="247" t="s">
        <v>104</v>
      </c>
      <c r="N222" s="247"/>
    </row>
    <row r="223" spans="2:14" x14ac:dyDescent="0.4">
      <c r="B223" s="154">
        <f>VLOOKUP(C223,Companies[],3,FALSE)</f>
        <v>2550466</v>
      </c>
      <c r="C223" s="251" t="s">
        <v>362</v>
      </c>
      <c r="D223" s="247" t="s">
        <v>313</v>
      </c>
      <c r="E223" s="247" t="s">
        <v>893</v>
      </c>
      <c r="F223" s="247" t="s">
        <v>84</v>
      </c>
      <c r="G223" s="247" t="s">
        <v>84</v>
      </c>
      <c r="H223" s="247" t="s">
        <v>104</v>
      </c>
      <c r="I223" s="247" t="s">
        <v>90</v>
      </c>
      <c r="J223" s="248">
        <v>1120112400</v>
      </c>
      <c r="K223" s="247" t="s">
        <v>959</v>
      </c>
      <c r="L223" s="247" t="s">
        <v>104</v>
      </c>
      <c r="M223" s="247" t="s">
        <v>104</v>
      </c>
      <c r="N223" s="247"/>
    </row>
    <row r="224" spans="2:14" x14ac:dyDescent="0.4">
      <c r="B224" s="154">
        <f>VLOOKUP(C224,Companies[],3,FALSE)</f>
        <v>2550466</v>
      </c>
      <c r="C224" s="251" t="s">
        <v>362</v>
      </c>
      <c r="D224" s="247" t="s">
        <v>319</v>
      </c>
      <c r="E224" s="247" t="s">
        <v>903</v>
      </c>
      <c r="F224" s="247" t="s">
        <v>84</v>
      </c>
      <c r="G224" s="247" t="s">
        <v>84</v>
      </c>
      <c r="H224" s="247" t="s">
        <v>104</v>
      </c>
      <c r="I224" s="247" t="s">
        <v>90</v>
      </c>
      <c r="J224" s="248">
        <v>3015617514.3000002</v>
      </c>
      <c r="K224" s="247" t="s">
        <v>959</v>
      </c>
      <c r="L224" s="247" t="s">
        <v>104</v>
      </c>
      <c r="M224" s="247" t="s">
        <v>104</v>
      </c>
      <c r="N224" s="247"/>
    </row>
    <row r="225" spans="2:14" x14ac:dyDescent="0.4">
      <c r="B225" s="154">
        <f>VLOOKUP(C225,Companies[],3,FALSE)</f>
        <v>2550466</v>
      </c>
      <c r="C225" s="251" t="s">
        <v>362</v>
      </c>
      <c r="D225" s="247" t="s">
        <v>311</v>
      </c>
      <c r="E225" s="247" t="s">
        <v>905</v>
      </c>
      <c r="F225" s="247" t="s">
        <v>84</v>
      </c>
      <c r="G225" s="247" t="s">
        <v>84</v>
      </c>
      <c r="H225" s="247" t="s">
        <v>104</v>
      </c>
      <c r="I225" s="247" t="s">
        <v>90</v>
      </c>
      <c r="J225" s="248">
        <v>155403001.5</v>
      </c>
      <c r="K225" s="247" t="s">
        <v>959</v>
      </c>
      <c r="L225" s="247" t="s">
        <v>104</v>
      </c>
      <c r="M225" s="247" t="s">
        <v>104</v>
      </c>
      <c r="N225" s="247"/>
    </row>
    <row r="226" spans="2:14" x14ac:dyDescent="0.4">
      <c r="B226" s="154">
        <f>VLOOKUP(C226,Companies[],3,FALSE)</f>
        <v>2550466</v>
      </c>
      <c r="C226" s="251" t="s">
        <v>362</v>
      </c>
      <c r="D226" s="247" t="s">
        <v>319</v>
      </c>
      <c r="E226" s="247" t="s">
        <v>907</v>
      </c>
      <c r="F226" s="247" t="s">
        <v>84</v>
      </c>
      <c r="G226" s="247" t="s">
        <v>84</v>
      </c>
      <c r="H226" s="247" t="s">
        <v>104</v>
      </c>
      <c r="I226" s="247" t="s">
        <v>90</v>
      </c>
      <c r="J226" s="248">
        <v>442327987.60000002</v>
      </c>
      <c r="K226" s="247" t="s">
        <v>959</v>
      </c>
      <c r="L226" s="247" t="s">
        <v>104</v>
      </c>
      <c r="M226" s="247" t="s">
        <v>104</v>
      </c>
      <c r="N226" s="247"/>
    </row>
    <row r="227" spans="2:14" x14ac:dyDescent="0.4">
      <c r="B227" s="154">
        <f>VLOOKUP(C227,Companies[],3,FALSE)</f>
        <v>2550466</v>
      </c>
      <c r="C227" s="251" t="s">
        <v>362</v>
      </c>
      <c r="D227" s="247" t="s">
        <v>317</v>
      </c>
      <c r="E227" s="247" t="s">
        <v>909</v>
      </c>
      <c r="F227" s="247" t="s">
        <v>84</v>
      </c>
      <c r="G227" s="247" t="s">
        <v>84</v>
      </c>
      <c r="H227" s="247" t="s">
        <v>104</v>
      </c>
      <c r="I227" s="247" t="s">
        <v>90</v>
      </c>
      <c r="J227" s="248">
        <v>68854372.710000008</v>
      </c>
      <c r="K227" s="247" t="s">
        <v>959</v>
      </c>
      <c r="L227" s="247" t="s">
        <v>104</v>
      </c>
      <c r="M227" s="247" t="s">
        <v>104</v>
      </c>
      <c r="N227" s="247"/>
    </row>
    <row r="228" spans="2:14" x14ac:dyDescent="0.4">
      <c r="B228" s="154">
        <f>VLOOKUP(C228,Companies[],3,FALSE)</f>
        <v>2550466</v>
      </c>
      <c r="C228" s="251" t="s">
        <v>362</v>
      </c>
      <c r="D228" s="247" t="s">
        <v>317</v>
      </c>
      <c r="E228" s="247" t="s">
        <v>911</v>
      </c>
      <c r="F228" s="247" t="s">
        <v>84</v>
      </c>
      <c r="G228" s="247" t="s">
        <v>84</v>
      </c>
      <c r="H228" s="247" t="s">
        <v>104</v>
      </c>
      <c r="I228" s="247" t="s">
        <v>90</v>
      </c>
      <c r="J228" s="248">
        <v>22653120</v>
      </c>
      <c r="K228" s="247" t="s">
        <v>959</v>
      </c>
      <c r="L228" s="247" t="s">
        <v>104</v>
      </c>
      <c r="M228" s="247" t="s">
        <v>104</v>
      </c>
      <c r="N228" s="247"/>
    </row>
    <row r="229" spans="2:14" x14ac:dyDescent="0.4">
      <c r="B229" s="154">
        <f>VLOOKUP(C229,Companies[],3,FALSE)</f>
        <v>2550466</v>
      </c>
      <c r="C229" s="251" t="s">
        <v>362</v>
      </c>
      <c r="D229" s="247" t="s">
        <v>317</v>
      </c>
      <c r="E229" s="247" t="s">
        <v>913</v>
      </c>
      <c r="F229" s="247" t="s">
        <v>84</v>
      </c>
      <c r="G229" s="247" t="s">
        <v>84</v>
      </c>
      <c r="H229" s="247" t="s">
        <v>104</v>
      </c>
      <c r="I229" s="247" t="s">
        <v>90</v>
      </c>
      <c r="J229" s="248">
        <v>252118242</v>
      </c>
      <c r="K229" s="247" t="s">
        <v>959</v>
      </c>
      <c r="L229" s="247" t="s">
        <v>104</v>
      </c>
      <c r="M229" s="247" t="s">
        <v>104</v>
      </c>
      <c r="N229" s="247"/>
    </row>
    <row r="230" spans="2:14" x14ac:dyDescent="0.4">
      <c r="B230" s="154">
        <f>VLOOKUP(C230,Companies[],3,FALSE)</f>
        <v>2550466</v>
      </c>
      <c r="C230" s="251" t="s">
        <v>362</v>
      </c>
      <c r="D230" s="247" t="s">
        <v>317</v>
      </c>
      <c r="E230" s="247" t="s">
        <v>915</v>
      </c>
      <c r="F230" s="247" t="s">
        <v>84</v>
      </c>
      <c r="G230" s="247" t="s">
        <v>84</v>
      </c>
      <c r="H230" s="247" t="s">
        <v>104</v>
      </c>
      <c r="I230" s="247" t="s">
        <v>90</v>
      </c>
      <c r="J230" s="248">
        <v>1339207876</v>
      </c>
      <c r="K230" s="247" t="s">
        <v>959</v>
      </c>
      <c r="L230" s="247" t="s">
        <v>104</v>
      </c>
      <c r="M230" s="247" t="s">
        <v>104</v>
      </c>
      <c r="N230" s="247"/>
    </row>
    <row r="231" spans="2:14" x14ac:dyDescent="0.4">
      <c r="B231" s="154">
        <f>VLOOKUP(C231,Companies[],3,FALSE)</f>
        <v>5150884</v>
      </c>
      <c r="C231" s="251" t="s">
        <v>365</v>
      </c>
      <c r="D231" s="247" t="s">
        <v>311</v>
      </c>
      <c r="E231" s="247" t="s">
        <v>876</v>
      </c>
      <c r="F231" s="247" t="s">
        <v>61</v>
      </c>
      <c r="G231" s="247" t="s">
        <v>61</v>
      </c>
      <c r="H231" s="247" t="s">
        <v>602</v>
      </c>
      <c r="I231" s="247" t="s">
        <v>90</v>
      </c>
      <c r="J231" s="248">
        <v>377256609</v>
      </c>
      <c r="K231" s="247" t="s">
        <v>959</v>
      </c>
      <c r="L231" s="247" t="s">
        <v>104</v>
      </c>
      <c r="M231" s="247" t="s">
        <v>104</v>
      </c>
      <c r="N231" s="247"/>
    </row>
    <row r="232" spans="2:14" x14ac:dyDescent="0.4">
      <c r="B232" s="154">
        <f>VLOOKUP(C232,Companies[],3,FALSE)</f>
        <v>5150884</v>
      </c>
      <c r="C232" s="251" t="s">
        <v>365</v>
      </c>
      <c r="D232" s="247" t="s">
        <v>312</v>
      </c>
      <c r="E232" s="247" t="s">
        <v>891</v>
      </c>
      <c r="F232" s="247" t="s">
        <v>84</v>
      </c>
      <c r="G232" s="247" t="s">
        <v>84</v>
      </c>
      <c r="H232" s="247" t="s">
        <v>104</v>
      </c>
      <c r="I232" s="247" t="s">
        <v>90</v>
      </c>
      <c r="J232" s="248">
        <v>8700734.1099999994</v>
      </c>
      <c r="K232" s="247" t="s">
        <v>959</v>
      </c>
      <c r="L232" s="247" t="s">
        <v>104</v>
      </c>
      <c r="M232" s="247" t="s">
        <v>104</v>
      </c>
      <c r="N232" s="247"/>
    </row>
    <row r="233" spans="2:14" x14ac:dyDescent="0.4">
      <c r="B233" s="154">
        <f>VLOOKUP(C233,Companies[],3,FALSE)</f>
        <v>5150884</v>
      </c>
      <c r="C233" s="251" t="s">
        <v>365</v>
      </c>
      <c r="D233" s="247" t="s">
        <v>319</v>
      </c>
      <c r="E233" s="247" t="s">
        <v>903</v>
      </c>
      <c r="F233" s="247" t="s">
        <v>84</v>
      </c>
      <c r="G233" s="247" t="s">
        <v>84</v>
      </c>
      <c r="H233" s="247" t="s">
        <v>104</v>
      </c>
      <c r="I233" s="247" t="s">
        <v>90</v>
      </c>
      <c r="J233" s="248">
        <v>3000000</v>
      </c>
      <c r="K233" s="247" t="s">
        <v>959</v>
      </c>
      <c r="L233" s="247" t="s">
        <v>104</v>
      </c>
      <c r="M233" s="247" t="s">
        <v>104</v>
      </c>
      <c r="N233" s="247"/>
    </row>
    <row r="234" spans="2:14" x14ac:dyDescent="0.4">
      <c r="B234" s="154">
        <f>VLOOKUP(C234,Companies[],3,FALSE)</f>
        <v>5150884</v>
      </c>
      <c r="C234" s="251" t="s">
        <v>365</v>
      </c>
      <c r="D234" s="247" t="s">
        <v>317</v>
      </c>
      <c r="E234" s="247" t="s">
        <v>927</v>
      </c>
      <c r="F234" s="247" t="s">
        <v>84</v>
      </c>
      <c r="G234" s="247" t="s">
        <v>84</v>
      </c>
      <c r="H234" s="247" t="s">
        <v>104</v>
      </c>
      <c r="I234" s="247" t="s">
        <v>90</v>
      </c>
      <c r="J234" s="248">
        <v>400000</v>
      </c>
      <c r="K234" s="247" t="s">
        <v>959</v>
      </c>
      <c r="L234" s="247" t="s">
        <v>104</v>
      </c>
      <c r="M234" s="247" t="s">
        <v>104</v>
      </c>
      <c r="N234" s="247"/>
    </row>
    <row r="235" spans="2:14" x14ac:dyDescent="0.4">
      <c r="B235" s="154">
        <f>VLOOKUP(C235,Companies[],3,FALSE)</f>
        <v>2095025</v>
      </c>
      <c r="C235" s="251" t="s">
        <v>366</v>
      </c>
      <c r="D235" s="247" t="s">
        <v>308</v>
      </c>
      <c r="E235" s="247" t="s">
        <v>857</v>
      </c>
      <c r="F235" s="247" t="s">
        <v>84</v>
      </c>
      <c r="G235" s="247" t="s">
        <v>84</v>
      </c>
      <c r="H235" s="247" t="s">
        <v>104</v>
      </c>
      <c r="I235" s="247" t="s">
        <v>90</v>
      </c>
      <c r="J235" s="248">
        <v>49000000000</v>
      </c>
      <c r="K235" s="247" t="s">
        <v>959</v>
      </c>
      <c r="L235" s="247" t="s">
        <v>104</v>
      </c>
      <c r="M235" s="247" t="s">
        <v>104</v>
      </c>
      <c r="N235" s="247"/>
    </row>
    <row r="236" spans="2:14" x14ac:dyDescent="0.4">
      <c r="B236" s="154">
        <f>VLOOKUP(C236,Companies[],3,FALSE)</f>
        <v>2095025</v>
      </c>
      <c r="C236" s="251" t="s">
        <v>366</v>
      </c>
      <c r="D236" s="247" t="s">
        <v>313</v>
      </c>
      <c r="E236" s="247" t="s">
        <v>861</v>
      </c>
      <c r="F236" s="247" t="s">
        <v>84</v>
      </c>
      <c r="G236" s="247" t="s">
        <v>84</v>
      </c>
      <c r="H236" s="247" t="s">
        <v>104</v>
      </c>
      <c r="I236" s="247" t="s">
        <v>90</v>
      </c>
      <c r="J236" s="248">
        <v>3010071420.4899998</v>
      </c>
      <c r="K236" s="247" t="s">
        <v>959</v>
      </c>
      <c r="L236" s="247" t="s">
        <v>104</v>
      </c>
      <c r="M236" s="247" t="s">
        <v>104</v>
      </c>
      <c r="N236" s="247"/>
    </row>
    <row r="237" spans="2:14" x14ac:dyDescent="0.4">
      <c r="B237" s="154">
        <f>VLOOKUP(C237,Companies[],3,FALSE)</f>
        <v>2095025</v>
      </c>
      <c r="C237" s="251" t="s">
        <v>366</v>
      </c>
      <c r="D237" s="247" t="s">
        <v>313</v>
      </c>
      <c r="E237" s="247" t="s">
        <v>866</v>
      </c>
      <c r="F237" s="247" t="s">
        <v>84</v>
      </c>
      <c r="G237" s="247" t="s">
        <v>84</v>
      </c>
      <c r="H237" s="247" t="s">
        <v>104</v>
      </c>
      <c r="I237" s="247" t="s">
        <v>90</v>
      </c>
      <c r="J237" s="248">
        <v>6248190505.1700001</v>
      </c>
      <c r="K237" s="247" t="s">
        <v>959</v>
      </c>
      <c r="L237" s="247" t="s">
        <v>104</v>
      </c>
      <c r="M237" s="247" t="s">
        <v>104</v>
      </c>
      <c r="N237" s="247"/>
    </row>
    <row r="238" spans="2:14" x14ac:dyDescent="0.4">
      <c r="B238" s="154">
        <f>VLOOKUP(C238,Companies[],3,FALSE)</f>
        <v>2095025</v>
      </c>
      <c r="C238" s="251" t="s">
        <v>366</v>
      </c>
      <c r="D238" s="247" t="s">
        <v>311</v>
      </c>
      <c r="E238" s="247" t="s">
        <v>883</v>
      </c>
      <c r="F238" s="247" t="s">
        <v>84</v>
      </c>
      <c r="G238" s="247" t="s">
        <v>84</v>
      </c>
      <c r="H238" s="247" t="s">
        <v>104</v>
      </c>
      <c r="I238" s="247" t="s">
        <v>90</v>
      </c>
      <c r="J238" s="248">
        <v>43414504.560000002</v>
      </c>
      <c r="K238" s="247" t="s">
        <v>959</v>
      </c>
      <c r="L238" s="247" t="s">
        <v>104</v>
      </c>
      <c r="M238" s="247" t="s">
        <v>104</v>
      </c>
      <c r="N238" s="247"/>
    </row>
    <row r="239" spans="2:14" x14ac:dyDescent="0.4">
      <c r="B239" s="154">
        <f>VLOOKUP(C239,Companies[],3,FALSE)</f>
        <v>2095025</v>
      </c>
      <c r="C239" s="251" t="s">
        <v>366</v>
      </c>
      <c r="D239" s="247" t="s">
        <v>320</v>
      </c>
      <c r="E239" s="247" t="s">
        <v>885</v>
      </c>
      <c r="F239" s="247" t="s">
        <v>84</v>
      </c>
      <c r="G239" s="247" t="s">
        <v>84</v>
      </c>
      <c r="H239" s="247" t="s">
        <v>104</v>
      </c>
      <c r="I239" s="247" t="s">
        <v>90</v>
      </c>
      <c r="J239" s="248">
        <v>418897161</v>
      </c>
      <c r="K239" s="247" t="s">
        <v>959</v>
      </c>
      <c r="L239" s="247" t="s">
        <v>104</v>
      </c>
      <c r="M239" s="247" t="s">
        <v>104</v>
      </c>
      <c r="N239" s="247"/>
    </row>
    <row r="240" spans="2:14" x14ac:dyDescent="0.4">
      <c r="B240" s="154">
        <f>VLOOKUP(C240,Companies[],3,FALSE)</f>
        <v>2095025</v>
      </c>
      <c r="C240" s="251" t="s">
        <v>366</v>
      </c>
      <c r="D240" s="247" t="s">
        <v>308</v>
      </c>
      <c r="E240" s="247" t="s">
        <v>888</v>
      </c>
      <c r="F240" s="247" t="s">
        <v>84</v>
      </c>
      <c r="G240" s="247" t="s">
        <v>84</v>
      </c>
      <c r="H240" s="247" t="s">
        <v>104</v>
      </c>
      <c r="I240" s="247" t="s">
        <v>90</v>
      </c>
      <c r="J240" s="248">
        <v>5000000000</v>
      </c>
      <c r="K240" s="247" t="s">
        <v>959</v>
      </c>
      <c r="L240" s="247" t="s">
        <v>104</v>
      </c>
      <c r="M240" s="247" t="s">
        <v>104</v>
      </c>
      <c r="N240" s="247"/>
    </row>
    <row r="241" spans="2:14" x14ac:dyDescent="0.4">
      <c r="B241" s="154">
        <f>VLOOKUP(C241,Companies[],3,FALSE)</f>
        <v>2095025</v>
      </c>
      <c r="C241" s="251" t="s">
        <v>366</v>
      </c>
      <c r="D241" s="247" t="s">
        <v>312</v>
      </c>
      <c r="E241" s="247" t="s">
        <v>891</v>
      </c>
      <c r="F241" s="247" t="s">
        <v>84</v>
      </c>
      <c r="G241" s="247" t="s">
        <v>84</v>
      </c>
      <c r="H241" s="247" t="s">
        <v>104</v>
      </c>
      <c r="I241" s="247" t="s">
        <v>90</v>
      </c>
      <c r="J241" s="248">
        <v>3649626500.000001</v>
      </c>
      <c r="K241" s="247" t="s">
        <v>959</v>
      </c>
      <c r="L241" s="247" t="s">
        <v>104</v>
      </c>
      <c r="M241" s="247" t="s">
        <v>104</v>
      </c>
      <c r="N241" s="247"/>
    </row>
    <row r="242" spans="2:14" x14ac:dyDescent="0.4">
      <c r="B242" s="154">
        <f>VLOOKUP(C242,Companies[],3,FALSE)</f>
        <v>2095025</v>
      </c>
      <c r="C242" s="251" t="s">
        <v>366</v>
      </c>
      <c r="D242" s="247" t="s">
        <v>313</v>
      </c>
      <c r="E242" s="247" t="s">
        <v>893</v>
      </c>
      <c r="F242" s="247" t="s">
        <v>84</v>
      </c>
      <c r="G242" s="247" t="s">
        <v>84</v>
      </c>
      <c r="H242" s="247" t="s">
        <v>104</v>
      </c>
      <c r="I242" s="247" t="s">
        <v>90</v>
      </c>
      <c r="J242" s="248">
        <v>4985569469</v>
      </c>
      <c r="K242" s="247" t="s">
        <v>959</v>
      </c>
      <c r="L242" s="247" t="s">
        <v>104</v>
      </c>
      <c r="M242" s="247" t="s">
        <v>104</v>
      </c>
      <c r="N242" s="247"/>
    </row>
    <row r="243" spans="2:14" x14ac:dyDescent="0.4">
      <c r="B243" s="154">
        <f>VLOOKUP(C243,Companies[],3,FALSE)</f>
        <v>2095025</v>
      </c>
      <c r="C243" s="251" t="s">
        <v>366</v>
      </c>
      <c r="D243" s="247" t="s">
        <v>311</v>
      </c>
      <c r="E243" s="247" t="s">
        <v>895</v>
      </c>
      <c r="F243" s="247" t="s">
        <v>84</v>
      </c>
      <c r="G243" s="247" t="s">
        <v>84</v>
      </c>
      <c r="H243" s="247" t="s">
        <v>104</v>
      </c>
      <c r="I243" s="247" t="s">
        <v>90</v>
      </c>
      <c r="J243" s="248">
        <v>228211300</v>
      </c>
      <c r="K243" s="247" t="s">
        <v>959</v>
      </c>
      <c r="L243" s="247" t="s">
        <v>104</v>
      </c>
      <c r="M243" s="247" t="s">
        <v>104</v>
      </c>
      <c r="N243" s="247"/>
    </row>
    <row r="244" spans="2:14" x14ac:dyDescent="0.4">
      <c r="B244" s="154">
        <f>VLOOKUP(C244,Companies[],3,FALSE)</f>
        <v>2095025</v>
      </c>
      <c r="C244" s="251" t="s">
        <v>366</v>
      </c>
      <c r="D244" s="247" t="s">
        <v>311</v>
      </c>
      <c r="E244" s="247" t="s">
        <v>895</v>
      </c>
      <c r="F244" s="247" t="s">
        <v>84</v>
      </c>
      <c r="G244" s="247" t="s">
        <v>84</v>
      </c>
      <c r="H244" s="247" t="s">
        <v>104</v>
      </c>
      <c r="I244" s="247" t="s">
        <v>90</v>
      </c>
      <c r="J244" s="248">
        <v>394830000</v>
      </c>
      <c r="K244" s="247" t="s">
        <v>959</v>
      </c>
      <c r="L244" s="247" t="s">
        <v>104</v>
      </c>
      <c r="M244" s="247" t="s">
        <v>104</v>
      </c>
      <c r="N244" s="247"/>
    </row>
    <row r="245" spans="2:14" x14ac:dyDescent="0.4">
      <c r="B245" s="154">
        <f>VLOOKUP(C245,Companies[],3,FALSE)</f>
        <v>2095025</v>
      </c>
      <c r="C245" s="251" t="s">
        <v>366</v>
      </c>
      <c r="D245" s="247" t="s">
        <v>319</v>
      </c>
      <c r="E245" s="247" t="s">
        <v>903</v>
      </c>
      <c r="F245" s="247" t="s">
        <v>84</v>
      </c>
      <c r="G245" s="247" t="s">
        <v>84</v>
      </c>
      <c r="H245" s="247" t="s">
        <v>104</v>
      </c>
      <c r="I245" s="247" t="s">
        <v>90</v>
      </c>
      <c r="J245" s="248">
        <v>3603416.12</v>
      </c>
      <c r="K245" s="247" t="s">
        <v>959</v>
      </c>
      <c r="L245" s="247" t="s">
        <v>104</v>
      </c>
      <c r="M245" s="247" t="s">
        <v>104</v>
      </c>
      <c r="N245" s="247"/>
    </row>
    <row r="246" spans="2:14" x14ac:dyDescent="0.4">
      <c r="B246" s="154">
        <f>VLOOKUP(C246,Companies[],3,FALSE)</f>
        <v>2095025</v>
      </c>
      <c r="C246" s="251" t="s">
        <v>366</v>
      </c>
      <c r="D246" s="247" t="s">
        <v>319</v>
      </c>
      <c r="E246" s="247" t="s">
        <v>907</v>
      </c>
      <c r="F246" s="247" t="s">
        <v>84</v>
      </c>
      <c r="G246" s="247" t="s">
        <v>84</v>
      </c>
      <c r="H246" s="247" t="s">
        <v>104</v>
      </c>
      <c r="I246" s="247" t="s">
        <v>90</v>
      </c>
      <c r="J246" s="248">
        <v>64400820</v>
      </c>
      <c r="K246" s="247" t="s">
        <v>959</v>
      </c>
      <c r="L246" s="247" t="s">
        <v>104</v>
      </c>
      <c r="M246" s="247" t="s">
        <v>104</v>
      </c>
      <c r="N246" s="247"/>
    </row>
    <row r="247" spans="2:14" x14ac:dyDescent="0.4">
      <c r="B247" s="154">
        <f>VLOOKUP(C247,Companies[],3,FALSE)</f>
        <v>2095025</v>
      </c>
      <c r="C247" s="251" t="s">
        <v>366</v>
      </c>
      <c r="D247" s="247" t="s">
        <v>317</v>
      </c>
      <c r="E247" s="247" t="s">
        <v>909</v>
      </c>
      <c r="F247" s="247" t="s">
        <v>84</v>
      </c>
      <c r="G247" s="247" t="s">
        <v>84</v>
      </c>
      <c r="H247" s="247" t="s">
        <v>104</v>
      </c>
      <c r="I247" s="247" t="s">
        <v>90</v>
      </c>
      <c r="J247" s="248">
        <v>452616933.62</v>
      </c>
      <c r="K247" s="247" t="s">
        <v>959</v>
      </c>
      <c r="L247" s="247" t="s">
        <v>104</v>
      </c>
      <c r="M247" s="247" t="s">
        <v>104</v>
      </c>
      <c r="N247" s="247"/>
    </row>
    <row r="248" spans="2:14" x14ac:dyDescent="0.4">
      <c r="B248" s="154">
        <f>VLOOKUP(C248,Companies[],3,FALSE)</f>
        <v>2095025</v>
      </c>
      <c r="C248" s="251" t="s">
        <v>366</v>
      </c>
      <c r="D248" s="247" t="s">
        <v>317</v>
      </c>
      <c r="E248" s="247" t="s">
        <v>911</v>
      </c>
      <c r="F248" s="247" t="s">
        <v>84</v>
      </c>
      <c r="G248" s="247" t="s">
        <v>84</v>
      </c>
      <c r="H248" s="247" t="s">
        <v>104</v>
      </c>
      <c r="I248" s="247" t="s">
        <v>90</v>
      </c>
      <c r="J248" s="248">
        <v>43857427</v>
      </c>
      <c r="K248" s="247" t="s">
        <v>959</v>
      </c>
      <c r="L248" s="247" t="s">
        <v>104</v>
      </c>
      <c r="M248" s="247" t="s">
        <v>104</v>
      </c>
      <c r="N248" s="247"/>
    </row>
    <row r="249" spans="2:14" x14ac:dyDescent="0.4">
      <c r="B249" s="154">
        <f>VLOOKUP(C249,Companies[],3,FALSE)</f>
        <v>2095025</v>
      </c>
      <c r="C249" s="251" t="s">
        <v>366</v>
      </c>
      <c r="D249" s="247" t="s">
        <v>317</v>
      </c>
      <c r="E249" s="247" t="s">
        <v>913</v>
      </c>
      <c r="F249" s="247" t="s">
        <v>84</v>
      </c>
      <c r="G249" s="247" t="s">
        <v>84</v>
      </c>
      <c r="H249" s="247" t="s">
        <v>104</v>
      </c>
      <c r="I249" s="247" t="s">
        <v>90</v>
      </c>
      <c r="J249" s="248">
        <v>1416359318.6700001</v>
      </c>
      <c r="K249" s="247" t="s">
        <v>959</v>
      </c>
      <c r="L249" s="247" t="s">
        <v>104</v>
      </c>
      <c r="M249" s="247" t="s">
        <v>104</v>
      </c>
      <c r="N249" s="247"/>
    </row>
    <row r="250" spans="2:14" x14ac:dyDescent="0.4">
      <c r="B250" s="154">
        <f>VLOOKUP(C250,Companies[],3,FALSE)</f>
        <v>2095025</v>
      </c>
      <c r="C250" s="251" t="s">
        <v>366</v>
      </c>
      <c r="D250" s="247" t="s">
        <v>317</v>
      </c>
      <c r="E250" s="247" t="s">
        <v>915</v>
      </c>
      <c r="F250" s="247" t="s">
        <v>84</v>
      </c>
      <c r="G250" s="247" t="s">
        <v>84</v>
      </c>
      <c r="H250" s="247" t="s">
        <v>104</v>
      </c>
      <c r="I250" s="247" t="s">
        <v>90</v>
      </c>
      <c r="J250" s="248">
        <v>511222988</v>
      </c>
      <c r="K250" s="247" t="s">
        <v>959</v>
      </c>
      <c r="L250" s="247" t="s">
        <v>104</v>
      </c>
      <c r="M250" s="247" t="s">
        <v>104</v>
      </c>
      <c r="N250" s="247"/>
    </row>
    <row r="251" spans="2:14" x14ac:dyDescent="0.4">
      <c r="B251" s="154">
        <f>VLOOKUP(C251,Companies[],3,FALSE)</f>
        <v>2095025</v>
      </c>
      <c r="C251" s="251" t="s">
        <v>366</v>
      </c>
      <c r="D251" s="247" t="s">
        <v>317</v>
      </c>
      <c r="E251" s="247" t="s">
        <v>919</v>
      </c>
      <c r="F251" s="247" t="s">
        <v>84</v>
      </c>
      <c r="G251" s="247" t="s">
        <v>84</v>
      </c>
      <c r="H251" s="247" t="s">
        <v>104</v>
      </c>
      <c r="I251" s="247" t="s">
        <v>90</v>
      </c>
      <c r="J251" s="248">
        <v>43506813.439999998</v>
      </c>
      <c r="K251" s="247" t="s">
        <v>959</v>
      </c>
      <c r="L251" s="247" t="s">
        <v>104</v>
      </c>
      <c r="M251" s="247" t="s">
        <v>104</v>
      </c>
      <c r="N251" s="247"/>
    </row>
    <row r="252" spans="2:14" x14ac:dyDescent="0.4">
      <c r="B252" s="154">
        <f>VLOOKUP(C252,Companies[],3,FALSE)</f>
        <v>2095025</v>
      </c>
      <c r="C252" s="251" t="s">
        <v>366</v>
      </c>
      <c r="D252" s="247" t="s">
        <v>317</v>
      </c>
      <c r="E252" s="247" t="s">
        <v>907</v>
      </c>
      <c r="F252" s="247" t="s">
        <v>84</v>
      </c>
      <c r="G252" s="247" t="s">
        <v>84</v>
      </c>
      <c r="H252" s="247" t="s">
        <v>104</v>
      </c>
      <c r="I252" s="247" t="s">
        <v>90</v>
      </c>
      <c r="J252" s="248">
        <v>360000</v>
      </c>
      <c r="K252" s="247" t="s">
        <v>959</v>
      </c>
      <c r="L252" s="247" t="s">
        <v>104</v>
      </c>
      <c r="M252" s="247" t="s">
        <v>104</v>
      </c>
      <c r="N252" s="247"/>
    </row>
    <row r="253" spans="2:14" x14ac:dyDescent="0.4">
      <c r="B253" s="154">
        <f>VLOOKUP(C253,Companies[],3,FALSE)</f>
        <v>2029278</v>
      </c>
      <c r="C253" s="251" t="s">
        <v>368</v>
      </c>
      <c r="D253" s="247" t="s">
        <v>308</v>
      </c>
      <c r="E253" s="247" t="s">
        <v>857</v>
      </c>
      <c r="F253" s="247" t="s">
        <v>84</v>
      </c>
      <c r="G253" s="247" t="s">
        <v>84</v>
      </c>
      <c r="H253" s="247" t="s">
        <v>104</v>
      </c>
      <c r="I253" s="247" t="s">
        <v>90</v>
      </c>
      <c r="J253" s="248">
        <v>86119842.790000007</v>
      </c>
      <c r="K253" s="247" t="s">
        <v>959</v>
      </c>
      <c r="L253" s="247" t="s">
        <v>104</v>
      </c>
      <c r="M253" s="247" t="s">
        <v>104</v>
      </c>
      <c r="N253" s="247"/>
    </row>
    <row r="254" spans="2:14" x14ac:dyDescent="0.4">
      <c r="B254" s="154">
        <f>VLOOKUP(C254,Companies[],3,FALSE)</f>
        <v>2029278</v>
      </c>
      <c r="C254" s="251" t="s">
        <v>368</v>
      </c>
      <c r="D254" s="247" t="s">
        <v>313</v>
      </c>
      <c r="E254" s="247" t="s">
        <v>861</v>
      </c>
      <c r="F254" s="247" t="s">
        <v>84</v>
      </c>
      <c r="G254" s="247" t="s">
        <v>84</v>
      </c>
      <c r="H254" s="247" t="s">
        <v>104</v>
      </c>
      <c r="I254" s="247" t="s">
        <v>90</v>
      </c>
      <c r="J254" s="248">
        <v>57995302.170000002</v>
      </c>
      <c r="K254" s="247" t="s">
        <v>959</v>
      </c>
      <c r="L254" s="247" t="s">
        <v>104</v>
      </c>
      <c r="M254" s="247" t="s">
        <v>104</v>
      </c>
      <c r="N254" s="247"/>
    </row>
    <row r="255" spans="2:14" x14ac:dyDescent="0.4">
      <c r="B255" s="154">
        <f>VLOOKUP(C255,Companies[],3,FALSE)</f>
        <v>2029278</v>
      </c>
      <c r="C255" s="251" t="s">
        <v>368</v>
      </c>
      <c r="D255" s="247" t="s">
        <v>308</v>
      </c>
      <c r="E255" s="247" t="s">
        <v>864</v>
      </c>
      <c r="F255" s="247" t="s">
        <v>84</v>
      </c>
      <c r="G255" s="247" t="s">
        <v>84</v>
      </c>
      <c r="H255" s="247" t="s">
        <v>104</v>
      </c>
      <c r="I255" s="247" t="s">
        <v>90</v>
      </c>
      <c r="J255" s="248">
        <v>280110347.80000001</v>
      </c>
      <c r="K255" s="247" t="s">
        <v>959</v>
      </c>
      <c r="L255" s="247" t="s">
        <v>104</v>
      </c>
      <c r="M255" s="247" t="s">
        <v>104</v>
      </c>
      <c r="N255" s="247"/>
    </row>
    <row r="256" spans="2:14" x14ac:dyDescent="0.4">
      <c r="B256" s="154">
        <f>VLOOKUP(C256,Companies[],3,FALSE)</f>
        <v>2029278</v>
      </c>
      <c r="C256" s="251" t="s">
        <v>368</v>
      </c>
      <c r="D256" s="247" t="s">
        <v>313</v>
      </c>
      <c r="E256" s="247" t="s">
        <v>866</v>
      </c>
      <c r="F256" s="247" t="s">
        <v>84</v>
      </c>
      <c r="G256" s="247" t="s">
        <v>84</v>
      </c>
      <c r="H256" s="247" t="s">
        <v>104</v>
      </c>
      <c r="I256" s="247" t="s">
        <v>90</v>
      </c>
      <c r="J256" s="248">
        <v>122841646.56999999</v>
      </c>
      <c r="K256" s="247" t="s">
        <v>959</v>
      </c>
      <c r="L256" s="247" t="s">
        <v>104</v>
      </c>
      <c r="M256" s="247" t="s">
        <v>104</v>
      </c>
      <c r="N256" s="247"/>
    </row>
    <row r="257" spans="2:14" x14ac:dyDescent="0.4">
      <c r="B257" s="154">
        <f>VLOOKUP(C257,Companies[],3,FALSE)</f>
        <v>2029278</v>
      </c>
      <c r="C257" s="251" t="s">
        <v>368</v>
      </c>
      <c r="D257" s="247" t="s">
        <v>308</v>
      </c>
      <c r="E257" s="247" t="s">
        <v>872</v>
      </c>
      <c r="F257" s="247" t="s">
        <v>61</v>
      </c>
      <c r="G257" s="247" t="s">
        <v>84</v>
      </c>
      <c r="H257" s="247" t="s">
        <v>104</v>
      </c>
      <c r="I257" s="247" t="s">
        <v>90</v>
      </c>
      <c r="J257" s="248">
        <v>1335174858.25</v>
      </c>
      <c r="K257" s="247" t="s">
        <v>959</v>
      </c>
      <c r="L257" s="247" t="s">
        <v>104</v>
      </c>
      <c r="M257" s="247" t="s">
        <v>104</v>
      </c>
      <c r="N257" s="247"/>
    </row>
    <row r="258" spans="2:14" x14ac:dyDescent="0.4">
      <c r="B258" s="154">
        <f>VLOOKUP(C258,Companies[],3,FALSE)</f>
        <v>2029278</v>
      </c>
      <c r="C258" s="251" t="s">
        <v>368</v>
      </c>
      <c r="D258" s="247" t="s">
        <v>311</v>
      </c>
      <c r="E258" s="247" t="s">
        <v>876</v>
      </c>
      <c r="F258" s="247" t="s">
        <v>61</v>
      </c>
      <c r="G258" s="247" t="s">
        <v>84</v>
      </c>
      <c r="H258" s="247" t="s">
        <v>104</v>
      </c>
      <c r="I258" s="247" t="s">
        <v>90</v>
      </c>
      <c r="J258" s="248">
        <v>49844837.5</v>
      </c>
      <c r="K258" s="247" t="s">
        <v>959</v>
      </c>
      <c r="L258" s="247" t="s">
        <v>104</v>
      </c>
      <c r="M258" s="247" t="s">
        <v>104</v>
      </c>
      <c r="N258" s="247"/>
    </row>
    <row r="259" spans="2:14" x14ac:dyDescent="0.4">
      <c r="B259" s="154">
        <f>VLOOKUP(C259,Companies[],3,FALSE)</f>
        <v>2029278</v>
      </c>
      <c r="C259" s="251" t="s">
        <v>368</v>
      </c>
      <c r="D259" s="247" t="s">
        <v>312</v>
      </c>
      <c r="E259" s="247" t="s">
        <v>891</v>
      </c>
      <c r="F259" s="247" t="s">
        <v>84</v>
      </c>
      <c r="G259" s="247" t="s">
        <v>84</v>
      </c>
      <c r="H259" s="247" t="s">
        <v>104</v>
      </c>
      <c r="I259" s="247" t="s">
        <v>90</v>
      </c>
      <c r="J259" s="248">
        <v>140000000</v>
      </c>
      <c r="K259" s="247" t="s">
        <v>959</v>
      </c>
      <c r="L259" s="247" t="s">
        <v>104</v>
      </c>
      <c r="M259" s="247" t="s">
        <v>104</v>
      </c>
      <c r="N259" s="247"/>
    </row>
    <row r="260" spans="2:14" x14ac:dyDescent="0.4">
      <c r="B260" s="154">
        <f>VLOOKUP(C260,Companies[],3,FALSE)</f>
        <v>2029278</v>
      </c>
      <c r="C260" s="251" t="s">
        <v>368</v>
      </c>
      <c r="D260" s="247" t="s">
        <v>313</v>
      </c>
      <c r="E260" s="247" t="s">
        <v>893</v>
      </c>
      <c r="F260" s="247" t="s">
        <v>84</v>
      </c>
      <c r="G260" s="247" t="s">
        <v>84</v>
      </c>
      <c r="H260" s="247" t="s">
        <v>104</v>
      </c>
      <c r="I260" s="247" t="s">
        <v>90</v>
      </c>
      <c r="J260" s="248">
        <v>69000</v>
      </c>
      <c r="K260" s="247" t="s">
        <v>959</v>
      </c>
      <c r="L260" s="247" t="s">
        <v>104</v>
      </c>
      <c r="M260" s="247" t="s">
        <v>104</v>
      </c>
      <c r="N260" s="247"/>
    </row>
    <row r="261" spans="2:14" x14ac:dyDescent="0.4">
      <c r="B261" s="154">
        <f>VLOOKUP(C261,Companies[],3,FALSE)</f>
        <v>2029278</v>
      </c>
      <c r="C261" s="251" t="s">
        <v>368</v>
      </c>
      <c r="D261" s="247" t="s">
        <v>319</v>
      </c>
      <c r="E261" s="247" t="s">
        <v>903</v>
      </c>
      <c r="F261" s="247" t="s">
        <v>84</v>
      </c>
      <c r="G261" s="247" t="s">
        <v>84</v>
      </c>
      <c r="H261" s="247" t="s">
        <v>104</v>
      </c>
      <c r="I261" s="247" t="s">
        <v>90</v>
      </c>
      <c r="J261" s="248">
        <v>10000000</v>
      </c>
      <c r="K261" s="247" t="s">
        <v>959</v>
      </c>
      <c r="L261" s="247" t="s">
        <v>104</v>
      </c>
      <c r="M261" s="247" t="s">
        <v>104</v>
      </c>
      <c r="N261" s="247"/>
    </row>
    <row r="262" spans="2:14" x14ac:dyDescent="0.4">
      <c r="B262" s="154">
        <f>VLOOKUP(C262,Companies[],3,FALSE)</f>
        <v>2029278</v>
      </c>
      <c r="C262" s="251" t="s">
        <v>368</v>
      </c>
      <c r="D262" s="247" t="s">
        <v>319</v>
      </c>
      <c r="E262" s="247" t="s">
        <v>907</v>
      </c>
      <c r="F262" s="247" t="s">
        <v>84</v>
      </c>
      <c r="G262" s="247" t="s">
        <v>84</v>
      </c>
      <c r="H262" s="247" t="s">
        <v>104</v>
      </c>
      <c r="I262" s="247" t="s">
        <v>90</v>
      </c>
      <c r="J262" s="248">
        <v>1200</v>
      </c>
      <c r="K262" s="247" t="s">
        <v>959</v>
      </c>
      <c r="L262" s="247" t="s">
        <v>104</v>
      </c>
      <c r="M262" s="247" t="s">
        <v>104</v>
      </c>
      <c r="N262" s="247"/>
    </row>
    <row r="263" spans="2:14" x14ac:dyDescent="0.4">
      <c r="B263" s="154">
        <f>VLOOKUP(C263,Companies[],3,FALSE)</f>
        <v>2029278</v>
      </c>
      <c r="C263" s="251" t="s">
        <v>368</v>
      </c>
      <c r="D263" s="247" t="s">
        <v>317</v>
      </c>
      <c r="E263" s="247" t="s">
        <v>909</v>
      </c>
      <c r="F263" s="247" t="s">
        <v>84</v>
      </c>
      <c r="G263" s="247" t="s">
        <v>84</v>
      </c>
      <c r="H263" s="247" t="s">
        <v>104</v>
      </c>
      <c r="I263" s="247" t="s">
        <v>90</v>
      </c>
      <c r="J263" s="248">
        <v>3466500</v>
      </c>
      <c r="K263" s="247" t="s">
        <v>959</v>
      </c>
      <c r="L263" s="247" t="s">
        <v>104</v>
      </c>
      <c r="M263" s="247" t="s">
        <v>104</v>
      </c>
      <c r="N263" s="247"/>
    </row>
    <row r="264" spans="2:14" x14ac:dyDescent="0.4">
      <c r="B264" s="154">
        <f>VLOOKUP(C264,Companies[],3,FALSE)</f>
        <v>2029278</v>
      </c>
      <c r="C264" s="251" t="s">
        <v>368</v>
      </c>
      <c r="D264" s="247" t="s">
        <v>317</v>
      </c>
      <c r="E264" s="247" t="s">
        <v>911</v>
      </c>
      <c r="F264" s="247" t="s">
        <v>84</v>
      </c>
      <c r="G264" s="247" t="s">
        <v>84</v>
      </c>
      <c r="H264" s="247" t="s">
        <v>104</v>
      </c>
      <c r="I264" s="247" t="s">
        <v>90</v>
      </c>
      <c r="J264" s="248">
        <v>30000</v>
      </c>
      <c r="K264" s="247" t="s">
        <v>959</v>
      </c>
      <c r="L264" s="247" t="s">
        <v>104</v>
      </c>
      <c r="M264" s="247" t="s">
        <v>104</v>
      </c>
      <c r="N264" s="247"/>
    </row>
    <row r="265" spans="2:14" x14ac:dyDescent="0.4">
      <c r="B265" s="154">
        <f>VLOOKUP(C265,Companies[],3,FALSE)</f>
        <v>2029278</v>
      </c>
      <c r="C265" s="251" t="s">
        <v>368</v>
      </c>
      <c r="D265" s="247" t="s">
        <v>317</v>
      </c>
      <c r="E265" s="247" t="s">
        <v>913</v>
      </c>
      <c r="F265" s="247" t="s">
        <v>84</v>
      </c>
      <c r="G265" s="247" t="s">
        <v>84</v>
      </c>
      <c r="H265" s="247" t="s">
        <v>104</v>
      </c>
      <c r="I265" s="247" t="s">
        <v>90</v>
      </c>
      <c r="J265" s="248">
        <v>282358010</v>
      </c>
      <c r="K265" s="247" t="s">
        <v>959</v>
      </c>
      <c r="L265" s="247" t="s">
        <v>104</v>
      </c>
      <c r="M265" s="247" t="s">
        <v>104</v>
      </c>
      <c r="N265" s="247"/>
    </row>
    <row r="266" spans="2:14" x14ac:dyDescent="0.4">
      <c r="B266" s="154">
        <f>VLOOKUP(C266,Companies[],3,FALSE)</f>
        <v>2029278</v>
      </c>
      <c r="C266" s="251" t="s">
        <v>368</v>
      </c>
      <c r="D266" s="247" t="s">
        <v>317</v>
      </c>
      <c r="E266" s="247" t="s">
        <v>915</v>
      </c>
      <c r="F266" s="247" t="s">
        <v>84</v>
      </c>
      <c r="G266" s="247" t="s">
        <v>84</v>
      </c>
      <c r="H266" s="247" t="s">
        <v>104</v>
      </c>
      <c r="I266" s="247" t="s">
        <v>90</v>
      </c>
      <c r="J266" s="248">
        <v>235420181.44999999</v>
      </c>
      <c r="K266" s="247" t="s">
        <v>959</v>
      </c>
      <c r="L266" s="247" t="s">
        <v>104</v>
      </c>
      <c r="M266" s="247" t="s">
        <v>104</v>
      </c>
      <c r="N266" s="247"/>
    </row>
    <row r="267" spans="2:14" x14ac:dyDescent="0.4">
      <c r="B267" s="154">
        <f>VLOOKUP(C267,Companies[],3,FALSE)</f>
        <v>2029278</v>
      </c>
      <c r="C267" s="251" t="s">
        <v>368</v>
      </c>
      <c r="D267" s="247" t="s">
        <v>317</v>
      </c>
      <c r="E267" s="247" t="s">
        <v>931</v>
      </c>
      <c r="F267" s="247" t="s">
        <v>84</v>
      </c>
      <c r="G267" s="247" t="s">
        <v>84</v>
      </c>
      <c r="H267" s="247" t="s">
        <v>104</v>
      </c>
      <c r="I267" s="247" t="s">
        <v>90</v>
      </c>
      <c r="J267" s="248">
        <v>15080000</v>
      </c>
      <c r="K267" s="247" t="s">
        <v>959</v>
      </c>
      <c r="L267" s="247" t="s">
        <v>104</v>
      </c>
      <c r="M267" s="247" t="s">
        <v>104</v>
      </c>
      <c r="N267" s="247"/>
    </row>
    <row r="268" spans="2:14" x14ac:dyDescent="0.4">
      <c r="B268" s="154">
        <f>VLOOKUP(C268,Companies[],3,FALSE)</f>
        <v>5141583</v>
      </c>
      <c r="C268" s="251" t="s">
        <v>370</v>
      </c>
      <c r="D268" s="247" t="s">
        <v>308</v>
      </c>
      <c r="E268" s="247" t="s">
        <v>857</v>
      </c>
      <c r="F268" s="247" t="s">
        <v>84</v>
      </c>
      <c r="G268" s="247" t="s">
        <v>84</v>
      </c>
      <c r="H268" s="247" t="s">
        <v>104</v>
      </c>
      <c r="I268" s="247" t="s">
        <v>90</v>
      </c>
      <c r="J268" s="248">
        <v>1407848522.25</v>
      </c>
      <c r="K268" s="247" t="s">
        <v>959</v>
      </c>
      <c r="L268" s="247" t="s">
        <v>104</v>
      </c>
      <c r="M268" s="247" t="s">
        <v>104</v>
      </c>
      <c r="N268" s="247"/>
    </row>
    <row r="269" spans="2:14" x14ac:dyDescent="0.4">
      <c r="B269" s="154">
        <f>VLOOKUP(C269,Companies[],3,FALSE)</f>
        <v>5141583</v>
      </c>
      <c r="C269" s="251" t="s">
        <v>370</v>
      </c>
      <c r="D269" s="247" t="s">
        <v>313</v>
      </c>
      <c r="E269" s="247" t="s">
        <v>861</v>
      </c>
      <c r="F269" s="247" t="s">
        <v>84</v>
      </c>
      <c r="G269" s="247" t="s">
        <v>84</v>
      </c>
      <c r="H269" s="247" t="s">
        <v>104</v>
      </c>
      <c r="I269" s="247" t="s">
        <v>90</v>
      </c>
      <c r="J269" s="248">
        <v>74185427.450000003</v>
      </c>
      <c r="K269" s="247" t="s">
        <v>959</v>
      </c>
      <c r="L269" s="247" t="s">
        <v>104</v>
      </c>
      <c r="M269" s="247" t="s">
        <v>104</v>
      </c>
      <c r="N269" s="247"/>
    </row>
    <row r="270" spans="2:14" x14ac:dyDescent="0.4">
      <c r="B270" s="154">
        <f>VLOOKUP(C270,Companies[],3,FALSE)</f>
        <v>5141583</v>
      </c>
      <c r="C270" s="251" t="s">
        <v>370</v>
      </c>
      <c r="D270" s="247" t="s">
        <v>308</v>
      </c>
      <c r="E270" s="247" t="s">
        <v>864</v>
      </c>
      <c r="F270" s="247" t="s">
        <v>84</v>
      </c>
      <c r="G270" s="247" t="s">
        <v>84</v>
      </c>
      <c r="H270" s="247" t="s">
        <v>104</v>
      </c>
      <c r="I270" s="247" t="s">
        <v>90</v>
      </c>
      <c r="J270" s="248">
        <v>301427560.81</v>
      </c>
      <c r="K270" s="247" t="s">
        <v>959</v>
      </c>
      <c r="L270" s="247" t="s">
        <v>104</v>
      </c>
      <c r="M270" s="247" t="s">
        <v>104</v>
      </c>
      <c r="N270" s="247"/>
    </row>
    <row r="271" spans="2:14" x14ac:dyDescent="0.4">
      <c r="B271" s="154">
        <f>VLOOKUP(C271,Companies[],3,FALSE)</f>
        <v>5141583</v>
      </c>
      <c r="C271" s="251" t="s">
        <v>370</v>
      </c>
      <c r="D271" s="247" t="s">
        <v>313</v>
      </c>
      <c r="E271" s="247" t="s">
        <v>866</v>
      </c>
      <c r="F271" s="247" t="s">
        <v>84</v>
      </c>
      <c r="G271" s="247" t="s">
        <v>84</v>
      </c>
      <c r="H271" s="247" t="s">
        <v>104</v>
      </c>
      <c r="I271" s="247" t="s">
        <v>90</v>
      </c>
      <c r="J271" s="248">
        <v>195050097.66</v>
      </c>
      <c r="K271" s="247" t="s">
        <v>959</v>
      </c>
      <c r="L271" s="247" t="s">
        <v>104</v>
      </c>
      <c r="M271" s="247" t="s">
        <v>104</v>
      </c>
      <c r="N271" s="247"/>
    </row>
    <row r="272" spans="2:14" x14ac:dyDescent="0.4">
      <c r="B272" s="154">
        <f>VLOOKUP(C272,Companies[],3,FALSE)</f>
        <v>5141583</v>
      </c>
      <c r="C272" s="251" t="s">
        <v>370</v>
      </c>
      <c r="D272" s="247" t="s">
        <v>308</v>
      </c>
      <c r="E272" s="247" t="s">
        <v>872</v>
      </c>
      <c r="F272" s="247" t="s">
        <v>61</v>
      </c>
      <c r="G272" s="247" t="s">
        <v>61</v>
      </c>
      <c r="H272" s="247" t="s">
        <v>629</v>
      </c>
      <c r="I272" s="247" t="s">
        <v>90</v>
      </c>
      <c r="J272" s="248">
        <v>8840648341.9799995</v>
      </c>
      <c r="K272" s="247" t="s">
        <v>959</v>
      </c>
      <c r="L272" s="247" t="s">
        <v>104</v>
      </c>
      <c r="M272" s="247" t="s">
        <v>104</v>
      </c>
      <c r="N272" s="247"/>
    </row>
    <row r="273" spans="2:14" x14ac:dyDescent="0.4">
      <c r="B273" s="154">
        <f>VLOOKUP(C273,Companies[],3,FALSE)</f>
        <v>5141583</v>
      </c>
      <c r="C273" s="251" t="s">
        <v>370</v>
      </c>
      <c r="D273" s="247" t="s">
        <v>311</v>
      </c>
      <c r="E273" s="247" t="s">
        <v>876</v>
      </c>
      <c r="F273" s="247" t="s">
        <v>61</v>
      </c>
      <c r="G273" s="247" t="s">
        <v>61</v>
      </c>
      <c r="H273" s="247" t="s">
        <v>629</v>
      </c>
      <c r="I273" s="247" t="s">
        <v>90</v>
      </c>
      <c r="J273" s="248">
        <v>29725406</v>
      </c>
      <c r="K273" s="247" t="s">
        <v>959</v>
      </c>
      <c r="L273" s="247" t="s">
        <v>104</v>
      </c>
      <c r="M273" s="247" t="s">
        <v>104</v>
      </c>
      <c r="N273" s="247"/>
    </row>
    <row r="274" spans="2:14" x14ac:dyDescent="0.4">
      <c r="B274" s="154">
        <f>VLOOKUP(C274,Companies[],3,FALSE)</f>
        <v>5141583</v>
      </c>
      <c r="C274" s="251" t="s">
        <v>370</v>
      </c>
      <c r="D274" s="247" t="s">
        <v>320</v>
      </c>
      <c r="E274" s="247" t="s">
        <v>885</v>
      </c>
      <c r="F274" s="247" t="s">
        <v>84</v>
      </c>
      <c r="G274" s="247" t="s">
        <v>84</v>
      </c>
      <c r="H274" s="247" t="s">
        <v>104</v>
      </c>
      <c r="I274" s="247" t="s">
        <v>90</v>
      </c>
      <c r="J274" s="248">
        <v>190960000</v>
      </c>
      <c r="K274" s="247" t="s">
        <v>959</v>
      </c>
      <c r="L274" s="247" t="s">
        <v>104</v>
      </c>
      <c r="M274" s="247" t="s">
        <v>104</v>
      </c>
      <c r="N274" s="247"/>
    </row>
    <row r="275" spans="2:14" x14ac:dyDescent="0.4">
      <c r="B275" s="154">
        <f>VLOOKUP(C275,Companies[],3,FALSE)</f>
        <v>5141583</v>
      </c>
      <c r="C275" s="251" t="s">
        <v>370</v>
      </c>
      <c r="D275" s="247" t="s">
        <v>308</v>
      </c>
      <c r="E275" s="247" t="s">
        <v>888</v>
      </c>
      <c r="F275" s="247" t="s">
        <v>84</v>
      </c>
      <c r="G275" s="247" t="s">
        <v>84</v>
      </c>
      <c r="H275" s="247" t="s">
        <v>104</v>
      </c>
      <c r="I275" s="247" t="s">
        <v>90</v>
      </c>
      <c r="J275" s="248">
        <v>1399863000.3900001</v>
      </c>
      <c r="K275" s="247" t="s">
        <v>959</v>
      </c>
      <c r="L275" s="247" t="s">
        <v>104</v>
      </c>
      <c r="M275" s="247" t="s">
        <v>104</v>
      </c>
      <c r="N275" s="247"/>
    </row>
    <row r="276" spans="2:14" x14ac:dyDescent="0.4">
      <c r="B276" s="154">
        <f>VLOOKUP(C276,Companies[],3,FALSE)</f>
        <v>5141583</v>
      </c>
      <c r="C276" s="251" t="s">
        <v>370</v>
      </c>
      <c r="D276" s="247" t="s">
        <v>312</v>
      </c>
      <c r="E276" s="247" t="s">
        <v>891</v>
      </c>
      <c r="F276" s="247" t="s">
        <v>84</v>
      </c>
      <c r="G276" s="247" t="s">
        <v>84</v>
      </c>
      <c r="H276" s="247" t="s">
        <v>104</v>
      </c>
      <c r="I276" s="247" t="s">
        <v>90</v>
      </c>
      <c r="J276" s="248">
        <v>1102029057.5</v>
      </c>
      <c r="K276" s="247" t="s">
        <v>959</v>
      </c>
      <c r="L276" s="247" t="s">
        <v>104</v>
      </c>
      <c r="M276" s="247" t="s">
        <v>104</v>
      </c>
      <c r="N276" s="247"/>
    </row>
    <row r="277" spans="2:14" x14ac:dyDescent="0.4">
      <c r="B277" s="154">
        <f>VLOOKUP(C277,Companies[],3,FALSE)</f>
        <v>5141583</v>
      </c>
      <c r="C277" s="251" t="s">
        <v>370</v>
      </c>
      <c r="D277" s="247" t="s">
        <v>313</v>
      </c>
      <c r="E277" s="247" t="s">
        <v>893</v>
      </c>
      <c r="F277" s="247" t="s">
        <v>84</v>
      </c>
      <c r="G277" s="247" t="s">
        <v>84</v>
      </c>
      <c r="H277" s="247" t="s">
        <v>104</v>
      </c>
      <c r="I277" s="247" t="s">
        <v>90</v>
      </c>
      <c r="J277" s="248">
        <v>1201034000</v>
      </c>
      <c r="K277" s="247" t="s">
        <v>959</v>
      </c>
      <c r="L277" s="247" t="s">
        <v>104</v>
      </c>
      <c r="M277" s="247" t="s">
        <v>104</v>
      </c>
      <c r="N277" s="247"/>
    </row>
    <row r="278" spans="2:14" x14ac:dyDescent="0.4">
      <c r="B278" s="154">
        <f>VLOOKUP(C278,Companies[],3,FALSE)</f>
        <v>5141583</v>
      </c>
      <c r="C278" s="251" t="s">
        <v>370</v>
      </c>
      <c r="D278" s="247" t="s">
        <v>319</v>
      </c>
      <c r="E278" s="247" t="s">
        <v>903</v>
      </c>
      <c r="F278" s="247" t="s">
        <v>84</v>
      </c>
      <c r="G278" s="247" t="s">
        <v>84</v>
      </c>
      <c r="H278" s="247" t="s">
        <v>104</v>
      </c>
      <c r="I278" s="247" t="s">
        <v>90</v>
      </c>
      <c r="J278" s="248">
        <v>404401</v>
      </c>
      <c r="K278" s="247" t="s">
        <v>959</v>
      </c>
      <c r="L278" s="247" t="s">
        <v>104</v>
      </c>
      <c r="M278" s="247" t="s">
        <v>104</v>
      </c>
      <c r="N278" s="247"/>
    </row>
    <row r="279" spans="2:14" x14ac:dyDescent="0.4">
      <c r="B279" s="154">
        <f>VLOOKUP(C279,Companies[],3,FALSE)</f>
        <v>5141583</v>
      </c>
      <c r="C279" s="251" t="s">
        <v>370</v>
      </c>
      <c r="D279" s="247" t="s">
        <v>319</v>
      </c>
      <c r="E279" s="247" t="s">
        <v>907</v>
      </c>
      <c r="F279" s="247" t="s">
        <v>84</v>
      </c>
      <c r="G279" s="247" t="s">
        <v>84</v>
      </c>
      <c r="H279" s="247" t="s">
        <v>104</v>
      </c>
      <c r="I279" s="247" t="s">
        <v>90</v>
      </c>
      <c r="J279" s="248">
        <v>13683400</v>
      </c>
      <c r="K279" s="247" t="s">
        <v>959</v>
      </c>
      <c r="L279" s="247" t="s">
        <v>104</v>
      </c>
      <c r="M279" s="247" t="s">
        <v>104</v>
      </c>
      <c r="N279" s="247"/>
    </row>
    <row r="280" spans="2:14" x14ac:dyDescent="0.4">
      <c r="B280" s="154">
        <f>VLOOKUP(C280,Companies[],3,FALSE)</f>
        <v>5141583</v>
      </c>
      <c r="C280" s="251" t="s">
        <v>370</v>
      </c>
      <c r="D280" s="247" t="s">
        <v>317</v>
      </c>
      <c r="E280" s="247" t="s">
        <v>911</v>
      </c>
      <c r="F280" s="247" t="s">
        <v>84</v>
      </c>
      <c r="G280" s="247" t="s">
        <v>84</v>
      </c>
      <c r="H280" s="247" t="s">
        <v>104</v>
      </c>
      <c r="I280" s="247" t="s">
        <v>90</v>
      </c>
      <c r="J280" s="248">
        <v>41715487</v>
      </c>
      <c r="K280" s="247" t="s">
        <v>959</v>
      </c>
      <c r="L280" s="247" t="s">
        <v>104</v>
      </c>
      <c r="M280" s="247" t="s">
        <v>104</v>
      </c>
      <c r="N280" s="247"/>
    </row>
    <row r="281" spans="2:14" x14ac:dyDescent="0.4">
      <c r="B281" s="154">
        <f>VLOOKUP(C281,Companies[],3,FALSE)</f>
        <v>5141583</v>
      </c>
      <c r="C281" s="251" t="s">
        <v>370</v>
      </c>
      <c r="D281" s="247" t="s">
        <v>317</v>
      </c>
      <c r="E281" s="247" t="s">
        <v>913</v>
      </c>
      <c r="F281" s="247" t="s">
        <v>84</v>
      </c>
      <c r="G281" s="247" t="s">
        <v>84</v>
      </c>
      <c r="H281" s="247" t="s">
        <v>104</v>
      </c>
      <c r="I281" s="247" t="s">
        <v>90</v>
      </c>
      <c r="J281" s="248">
        <v>19907912.800000001</v>
      </c>
      <c r="K281" s="247" t="s">
        <v>959</v>
      </c>
      <c r="L281" s="247" t="s">
        <v>104</v>
      </c>
      <c r="M281" s="247" t="s">
        <v>104</v>
      </c>
      <c r="N281" s="247"/>
    </row>
    <row r="282" spans="2:14" x14ac:dyDescent="0.4">
      <c r="B282" s="154">
        <f>VLOOKUP(C282,Companies[],3,FALSE)</f>
        <v>5141583</v>
      </c>
      <c r="C282" s="251" t="s">
        <v>370</v>
      </c>
      <c r="D282" s="247" t="s">
        <v>317</v>
      </c>
      <c r="E282" s="247" t="s">
        <v>915</v>
      </c>
      <c r="F282" s="247" t="s">
        <v>84</v>
      </c>
      <c r="G282" s="247" t="s">
        <v>84</v>
      </c>
      <c r="H282" s="247" t="s">
        <v>104</v>
      </c>
      <c r="I282" s="247" t="s">
        <v>90</v>
      </c>
      <c r="J282" s="248">
        <v>24087855.98</v>
      </c>
      <c r="K282" s="247" t="s">
        <v>959</v>
      </c>
      <c r="L282" s="247" t="s">
        <v>104</v>
      </c>
      <c r="M282" s="247" t="s">
        <v>104</v>
      </c>
      <c r="N282" s="247"/>
    </row>
    <row r="283" spans="2:14" x14ac:dyDescent="0.4">
      <c r="B283" s="154">
        <f>VLOOKUP(C283,Companies[],3,FALSE)</f>
        <v>5141583</v>
      </c>
      <c r="C283" s="251" t="s">
        <v>370</v>
      </c>
      <c r="D283" s="247" t="s">
        <v>317</v>
      </c>
      <c r="E283" s="247" t="s">
        <v>917</v>
      </c>
      <c r="F283" s="247" t="s">
        <v>84</v>
      </c>
      <c r="G283" s="247" t="s">
        <v>84</v>
      </c>
      <c r="H283" s="247" t="s">
        <v>104</v>
      </c>
      <c r="I283" s="247" t="s">
        <v>90</v>
      </c>
      <c r="J283" s="248">
        <v>1255406.25</v>
      </c>
      <c r="K283" s="247" t="s">
        <v>959</v>
      </c>
      <c r="L283" s="247" t="s">
        <v>104</v>
      </c>
      <c r="M283" s="247" t="s">
        <v>104</v>
      </c>
      <c r="N283" s="247"/>
    </row>
    <row r="284" spans="2:14" x14ac:dyDescent="0.4">
      <c r="B284" s="154">
        <f>VLOOKUP(C284,Companies[],3,FALSE)</f>
        <v>5141583</v>
      </c>
      <c r="C284" s="251" t="s">
        <v>370</v>
      </c>
      <c r="D284" s="247" t="s">
        <v>317</v>
      </c>
      <c r="E284" s="247" t="s">
        <v>903</v>
      </c>
      <c r="F284" s="247" t="s">
        <v>84</v>
      </c>
      <c r="G284" s="247" t="s">
        <v>84</v>
      </c>
      <c r="H284" s="247" t="s">
        <v>104</v>
      </c>
      <c r="I284" s="247" t="s">
        <v>90</v>
      </c>
      <c r="J284" s="248">
        <v>2000000</v>
      </c>
      <c r="K284" s="247" t="s">
        <v>959</v>
      </c>
      <c r="L284" s="247" t="s">
        <v>104</v>
      </c>
      <c r="M284" s="247" t="s">
        <v>104</v>
      </c>
      <c r="N284" s="247"/>
    </row>
    <row r="285" spans="2:14" x14ac:dyDescent="0.4">
      <c r="B285" s="154">
        <f>VLOOKUP(C285,Companies[],3,FALSE)</f>
        <v>5141583</v>
      </c>
      <c r="C285" s="251" t="s">
        <v>370</v>
      </c>
      <c r="D285" s="247" t="s">
        <v>317</v>
      </c>
      <c r="E285" s="247" t="s">
        <v>927</v>
      </c>
      <c r="F285" s="247" t="s">
        <v>84</v>
      </c>
      <c r="G285" s="247" t="s">
        <v>84</v>
      </c>
      <c r="H285" s="247" t="s">
        <v>104</v>
      </c>
      <c r="I285" s="247" t="s">
        <v>90</v>
      </c>
      <c r="J285" s="248">
        <v>1500000</v>
      </c>
      <c r="K285" s="247" t="s">
        <v>959</v>
      </c>
      <c r="L285" s="247" t="s">
        <v>104</v>
      </c>
      <c r="M285" s="247" t="s">
        <v>104</v>
      </c>
      <c r="N285" s="247"/>
    </row>
    <row r="286" spans="2:14" x14ac:dyDescent="0.4">
      <c r="B286" s="154">
        <f>VLOOKUP(C286,Companies[],3,FALSE)</f>
        <v>5141583</v>
      </c>
      <c r="C286" s="251" t="s">
        <v>370</v>
      </c>
      <c r="D286" s="247" t="s">
        <v>317</v>
      </c>
      <c r="E286" s="247" t="s">
        <v>931</v>
      </c>
      <c r="F286" s="247" t="s">
        <v>84</v>
      </c>
      <c r="G286" s="247" t="s">
        <v>84</v>
      </c>
      <c r="H286" s="247" t="s">
        <v>104</v>
      </c>
      <c r="I286" s="247" t="s">
        <v>90</v>
      </c>
      <c r="J286" s="248">
        <v>1552845588.29</v>
      </c>
      <c r="K286" s="247" t="s">
        <v>959</v>
      </c>
      <c r="L286" s="247" t="s">
        <v>104</v>
      </c>
      <c r="M286" s="247" t="s">
        <v>104</v>
      </c>
      <c r="N286" s="247"/>
    </row>
    <row r="287" spans="2:14" x14ac:dyDescent="0.4">
      <c r="B287" s="154">
        <f>VLOOKUP(C287,Companies[],3,FALSE)</f>
        <v>2705133</v>
      </c>
      <c r="C287" s="251" t="s">
        <v>372</v>
      </c>
      <c r="D287" s="247" t="s">
        <v>311</v>
      </c>
      <c r="E287" s="247" t="s">
        <v>876</v>
      </c>
      <c r="F287" s="247" t="s">
        <v>61</v>
      </c>
      <c r="G287" s="247" t="s">
        <v>84</v>
      </c>
      <c r="H287" s="247" t="s">
        <v>104</v>
      </c>
      <c r="I287" s="247" t="s">
        <v>90</v>
      </c>
      <c r="J287" s="248">
        <v>2693009750.6100001</v>
      </c>
      <c r="K287" s="247" t="s">
        <v>959</v>
      </c>
      <c r="L287" s="247" t="s">
        <v>104</v>
      </c>
      <c r="M287" s="247" t="s">
        <v>104</v>
      </c>
      <c r="N287" s="247"/>
    </row>
    <row r="288" spans="2:14" x14ac:dyDescent="0.4">
      <c r="B288" s="154">
        <f>VLOOKUP(C288,Companies[],3,FALSE)</f>
        <v>2705133</v>
      </c>
      <c r="C288" s="251" t="s">
        <v>372</v>
      </c>
      <c r="D288" s="247" t="s">
        <v>312</v>
      </c>
      <c r="E288" s="247" t="s">
        <v>891</v>
      </c>
      <c r="F288" s="247" t="s">
        <v>84</v>
      </c>
      <c r="G288" s="247" t="s">
        <v>84</v>
      </c>
      <c r="H288" s="247" t="s">
        <v>104</v>
      </c>
      <c r="I288" s="247" t="s">
        <v>90</v>
      </c>
      <c r="J288" s="248">
        <v>7362258.0000000009</v>
      </c>
      <c r="K288" s="247" t="s">
        <v>959</v>
      </c>
      <c r="L288" s="247" t="s">
        <v>104</v>
      </c>
      <c r="M288" s="247" t="s">
        <v>104</v>
      </c>
      <c r="N288" s="247"/>
    </row>
    <row r="289" spans="2:14" x14ac:dyDescent="0.4">
      <c r="B289" s="154">
        <f>VLOOKUP(C289,Companies[],3,FALSE)</f>
        <v>2657457</v>
      </c>
      <c r="C289" s="251" t="s">
        <v>373</v>
      </c>
      <c r="D289" s="247" t="s">
        <v>308</v>
      </c>
      <c r="E289" s="247" t="s">
        <v>857</v>
      </c>
      <c r="F289" s="247" t="s">
        <v>84</v>
      </c>
      <c r="G289" s="247" t="s">
        <v>84</v>
      </c>
      <c r="H289" s="247" t="s">
        <v>104</v>
      </c>
      <c r="I289" s="247" t="s">
        <v>90</v>
      </c>
      <c r="J289" s="248">
        <v>24249708685</v>
      </c>
      <c r="K289" s="247" t="s">
        <v>959</v>
      </c>
      <c r="L289" s="247" t="s">
        <v>104</v>
      </c>
      <c r="M289" s="247" t="s">
        <v>104</v>
      </c>
      <c r="N289" s="247"/>
    </row>
    <row r="290" spans="2:14" x14ac:dyDescent="0.4">
      <c r="B290" s="154">
        <f>VLOOKUP(C290,Companies[],3,FALSE)</f>
        <v>2657457</v>
      </c>
      <c r="C290" s="251" t="s">
        <v>373</v>
      </c>
      <c r="D290" s="247" t="s">
        <v>313</v>
      </c>
      <c r="E290" s="247" t="s">
        <v>861</v>
      </c>
      <c r="F290" s="247" t="s">
        <v>84</v>
      </c>
      <c r="G290" s="247" t="s">
        <v>84</v>
      </c>
      <c r="H290" s="247" t="s">
        <v>104</v>
      </c>
      <c r="I290" s="247" t="s">
        <v>90</v>
      </c>
      <c r="J290" s="248">
        <v>23254055900.57</v>
      </c>
      <c r="K290" s="247" t="s">
        <v>959</v>
      </c>
      <c r="L290" s="247" t="s">
        <v>104</v>
      </c>
      <c r="M290" s="247" t="s">
        <v>104</v>
      </c>
      <c r="N290" s="247"/>
    </row>
    <row r="291" spans="2:14" x14ac:dyDescent="0.4">
      <c r="B291" s="154">
        <f>VLOOKUP(C291,Companies[],3,FALSE)</f>
        <v>2657457</v>
      </c>
      <c r="C291" s="251" t="s">
        <v>373</v>
      </c>
      <c r="D291" s="247" t="s">
        <v>308</v>
      </c>
      <c r="E291" s="247" t="s">
        <v>864</v>
      </c>
      <c r="F291" s="247" t="s">
        <v>84</v>
      </c>
      <c r="G291" s="247" t="s">
        <v>84</v>
      </c>
      <c r="H291" s="247" t="s">
        <v>104</v>
      </c>
      <c r="I291" s="247" t="s">
        <v>90</v>
      </c>
      <c r="J291" s="248">
        <v>49912263327</v>
      </c>
      <c r="K291" s="247" t="s">
        <v>959</v>
      </c>
      <c r="L291" s="247" t="s">
        <v>104</v>
      </c>
      <c r="M291" s="247" t="s">
        <v>104</v>
      </c>
      <c r="N291" s="247"/>
    </row>
    <row r="292" spans="2:14" x14ac:dyDescent="0.4">
      <c r="B292" s="154">
        <f>VLOOKUP(C292,Companies[],3,FALSE)</f>
        <v>2657457</v>
      </c>
      <c r="C292" s="251" t="s">
        <v>373</v>
      </c>
      <c r="D292" s="247" t="s">
        <v>313</v>
      </c>
      <c r="E292" s="247" t="s">
        <v>866</v>
      </c>
      <c r="F292" s="247" t="s">
        <v>84</v>
      </c>
      <c r="G292" s="247" t="s">
        <v>84</v>
      </c>
      <c r="H292" s="247" t="s">
        <v>104</v>
      </c>
      <c r="I292" s="247" t="s">
        <v>90</v>
      </c>
      <c r="J292" s="248">
        <v>47939428367.830002</v>
      </c>
      <c r="K292" s="247" t="s">
        <v>959</v>
      </c>
      <c r="L292" s="247" t="s">
        <v>104</v>
      </c>
      <c r="M292" s="247" t="s">
        <v>104</v>
      </c>
      <c r="N292" s="247"/>
    </row>
    <row r="293" spans="2:14" x14ac:dyDescent="0.4">
      <c r="B293" s="154">
        <f>VLOOKUP(C293,Companies[],3,FALSE)</f>
        <v>2657457</v>
      </c>
      <c r="C293" s="251" t="s">
        <v>373</v>
      </c>
      <c r="D293" s="247" t="s">
        <v>308</v>
      </c>
      <c r="E293" s="247" t="s">
        <v>872</v>
      </c>
      <c r="F293" s="247" t="s">
        <v>61</v>
      </c>
      <c r="G293" s="247" t="s">
        <v>61</v>
      </c>
      <c r="H293" s="247" t="s">
        <v>373</v>
      </c>
      <c r="I293" s="247" t="s">
        <v>90</v>
      </c>
      <c r="J293" s="248">
        <v>195599635949</v>
      </c>
      <c r="K293" s="247" t="s">
        <v>959</v>
      </c>
      <c r="L293" s="247" t="s">
        <v>104</v>
      </c>
      <c r="M293" s="247" t="s">
        <v>104</v>
      </c>
      <c r="N293" s="247"/>
    </row>
    <row r="294" spans="2:14" x14ac:dyDescent="0.4">
      <c r="B294" s="154">
        <f>VLOOKUP(C294,Companies[],3,FALSE)</f>
        <v>2657457</v>
      </c>
      <c r="C294" s="251" t="s">
        <v>373</v>
      </c>
      <c r="D294" s="247" t="s">
        <v>311</v>
      </c>
      <c r="E294" s="247" t="s">
        <v>876</v>
      </c>
      <c r="F294" s="247" t="s">
        <v>61</v>
      </c>
      <c r="G294" s="247" t="s">
        <v>61</v>
      </c>
      <c r="H294" s="247" t="s">
        <v>373</v>
      </c>
      <c r="I294" s="247" t="s">
        <v>90</v>
      </c>
      <c r="J294" s="248">
        <v>633190137</v>
      </c>
      <c r="K294" s="247" t="s">
        <v>959</v>
      </c>
      <c r="L294" s="247" t="s">
        <v>104</v>
      </c>
      <c r="M294" s="247" t="s">
        <v>104</v>
      </c>
      <c r="N294" s="247"/>
    </row>
    <row r="295" spans="2:14" x14ac:dyDescent="0.4">
      <c r="B295" s="154">
        <f>VLOOKUP(C295,Companies[],3,FALSE)</f>
        <v>2657457</v>
      </c>
      <c r="C295" s="251" t="s">
        <v>373</v>
      </c>
      <c r="D295" s="247" t="s">
        <v>320</v>
      </c>
      <c r="E295" s="247" t="s">
        <v>885</v>
      </c>
      <c r="F295" s="247" t="s">
        <v>84</v>
      </c>
      <c r="G295" s="247" t="s">
        <v>84</v>
      </c>
      <c r="H295" s="247" t="s">
        <v>104</v>
      </c>
      <c r="I295" s="247" t="s">
        <v>90</v>
      </c>
      <c r="J295" s="248">
        <v>1974707360</v>
      </c>
      <c r="K295" s="247" t="s">
        <v>959</v>
      </c>
      <c r="L295" s="247" t="s">
        <v>104</v>
      </c>
      <c r="M295" s="247" t="s">
        <v>104</v>
      </c>
      <c r="N295" s="247"/>
    </row>
    <row r="296" spans="2:14" x14ac:dyDescent="0.4">
      <c r="B296" s="154">
        <f>VLOOKUP(C296,Companies[],3,FALSE)</f>
        <v>2657457</v>
      </c>
      <c r="C296" s="251" t="s">
        <v>373</v>
      </c>
      <c r="D296" s="247" t="s">
        <v>312</v>
      </c>
      <c r="E296" s="247" t="s">
        <v>891</v>
      </c>
      <c r="F296" s="247" t="s">
        <v>84</v>
      </c>
      <c r="G296" s="247" t="s">
        <v>84</v>
      </c>
      <c r="H296" s="247" t="s">
        <v>104</v>
      </c>
      <c r="I296" s="247" t="s">
        <v>90</v>
      </c>
      <c r="J296" s="248">
        <v>83451710000</v>
      </c>
      <c r="K296" s="247" t="s">
        <v>959</v>
      </c>
      <c r="L296" s="247" t="s">
        <v>104</v>
      </c>
      <c r="M296" s="247" t="s">
        <v>104</v>
      </c>
      <c r="N296" s="247"/>
    </row>
    <row r="297" spans="2:14" x14ac:dyDescent="0.4">
      <c r="B297" s="154">
        <f>VLOOKUP(C297,Companies[],3,FALSE)</f>
        <v>2657457</v>
      </c>
      <c r="C297" s="251" t="s">
        <v>373</v>
      </c>
      <c r="D297" s="247" t="s">
        <v>313</v>
      </c>
      <c r="E297" s="247" t="s">
        <v>893</v>
      </c>
      <c r="F297" s="247" t="s">
        <v>84</v>
      </c>
      <c r="G297" s="247" t="s">
        <v>84</v>
      </c>
      <c r="H297" s="247" t="s">
        <v>104</v>
      </c>
      <c r="I297" s="247" t="s">
        <v>90</v>
      </c>
      <c r="J297" s="248">
        <v>1363204581</v>
      </c>
      <c r="K297" s="247" t="s">
        <v>959</v>
      </c>
      <c r="L297" s="247" t="s">
        <v>104</v>
      </c>
      <c r="M297" s="247" t="s">
        <v>104</v>
      </c>
      <c r="N297" s="247"/>
    </row>
    <row r="298" spans="2:14" x14ac:dyDescent="0.4">
      <c r="B298" s="154">
        <f>VLOOKUP(C298,Companies[],3,FALSE)</f>
        <v>2657457</v>
      </c>
      <c r="C298" s="251" t="s">
        <v>373</v>
      </c>
      <c r="D298" s="247" t="s">
        <v>319</v>
      </c>
      <c r="E298" s="247" t="s">
        <v>907</v>
      </c>
      <c r="F298" s="247" t="s">
        <v>84</v>
      </c>
      <c r="G298" s="247" t="s">
        <v>84</v>
      </c>
      <c r="H298" s="247" t="s">
        <v>104</v>
      </c>
      <c r="I298" s="247" t="s">
        <v>90</v>
      </c>
      <c r="J298" s="248">
        <v>51527021986</v>
      </c>
      <c r="K298" s="247" t="s">
        <v>959</v>
      </c>
      <c r="L298" s="247" t="s">
        <v>104</v>
      </c>
      <c r="M298" s="247" t="s">
        <v>104</v>
      </c>
      <c r="N298" s="247"/>
    </row>
    <row r="299" spans="2:14" x14ac:dyDescent="0.4">
      <c r="B299" s="154">
        <f>VLOOKUP(C299,Companies[],3,FALSE)</f>
        <v>2657457</v>
      </c>
      <c r="C299" s="251" t="s">
        <v>373</v>
      </c>
      <c r="D299" s="247" t="s">
        <v>317</v>
      </c>
      <c r="E299" s="247" t="s">
        <v>909</v>
      </c>
      <c r="F299" s="247" t="s">
        <v>84</v>
      </c>
      <c r="G299" s="247" t="s">
        <v>84</v>
      </c>
      <c r="H299" s="247" t="s">
        <v>104</v>
      </c>
      <c r="I299" s="247" t="s">
        <v>90</v>
      </c>
      <c r="J299" s="248">
        <v>21214105072</v>
      </c>
      <c r="K299" s="247" t="s">
        <v>959</v>
      </c>
      <c r="L299" s="247" t="s">
        <v>104</v>
      </c>
      <c r="M299" s="247" t="s">
        <v>104</v>
      </c>
      <c r="N299" s="247"/>
    </row>
    <row r="300" spans="2:14" x14ac:dyDescent="0.4">
      <c r="B300" s="154">
        <f>VLOOKUP(C300,Companies[],3,FALSE)</f>
        <v>2657457</v>
      </c>
      <c r="C300" s="251" t="s">
        <v>373</v>
      </c>
      <c r="D300" s="247" t="s">
        <v>317</v>
      </c>
      <c r="E300" s="247" t="s">
        <v>911</v>
      </c>
      <c r="F300" s="247" t="s">
        <v>84</v>
      </c>
      <c r="G300" s="247" t="s">
        <v>84</v>
      </c>
      <c r="H300" s="247" t="s">
        <v>104</v>
      </c>
      <c r="I300" s="247" t="s">
        <v>90</v>
      </c>
      <c r="J300" s="248">
        <v>61931211</v>
      </c>
      <c r="K300" s="247" t="s">
        <v>959</v>
      </c>
      <c r="L300" s="247" t="s">
        <v>104</v>
      </c>
      <c r="M300" s="247" t="s">
        <v>104</v>
      </c>
      <c r="N300" s="247"/>
    </row>
    <row r="301" spans="2:14" x14ac:dyDescent="0.4">
      <c r="B301" s="154">
        <f>VLOOKUP(C301,Companies[],3,FALSE)</f>
        <v>2657457</v>
      </c>
      <c r="C301" s="251" t="s">
        <v>373</v>
      </c>
      <c r="D301" s="247" t="s">
        <v>317</v>
      </c>
      <c r="E301" s="247" t="s">
        <v>913</v>
      </c>
      <c r="F301" s="247" t="s">
        <v>84</v>
      </c>
      <c r="G301" s="247" t="s">
        <v>84</v>
      </c>
      <c r="H301" s="247" t="s">
        <v>104</v>
      </c>
      <c r="I301" s="247" t="s">
        <v>90</v>
      </c>
      <c r="J301" s="248">
        <v>1409814281</v>
      </c>
      <c r="K301" s="247" t="s">
        <v>959</v>
      </c>
      <c r="L301" s="247" t="s">
        <v>104</v>
      </c>
      <c r="M301" s="247" t="s">
        <v>104</v>
      </c>
      <c r="N301" s="247"/>
    </row>
    <row r="302" spans="2:14" x14ac:dyDescent="0.4">
      <c r="B302" s="154">
        <f>VLOOKUP(C302,Companies[],3,FALSE)</f>
        <v>2657457</v>
      </c>
      <c r="C302" s="251" t="s">
        <v>373</v>
      </c>
      <c r="D302" s="247" t="s">
        <v>317</v>
      </c>
      <c r="E302" s="247" t="s">
        <v>915</v>
      </c>
      <c r="F302" s="247" t="s">
        <v>84</v>
      </c>
      <c r="G302" s="247" t="s">
        <v>84</v>
      </c>
      <c r="H302" s="247" t="s">
        <v>104</v>
      </c>
      <c r="I302" s="247" t="s">
        <v>90</v>
      </c>
      <c r="J302" s="248">
        <v>13798415032</v>
      </c>
      <c r="K302" s="247" t="s">
        <v>959</v>
      </c>
      <c r="L302" s="247" t="s">
        <v>104</v>
      </c>
      <c r="M302" s="247" t="s">
        <v>104</v>
      </c>
      <c r="N302" s="247"/>
    </row>
    <row r="303" spans="2:14" x14ac:dyDescent="0.4">
      <c r="B303" s="154">
        <f>VLOOKUP(C303,Companies[],3,FALSE)</f>
        <v>2657457</v>
      </c>
      <c r="C303" s="251" t="s">
        <v>373</v>
      </c>
      <c r="D303" s="247" t="s">
        <v>317</v>
      </c>
      <c r="E303" s="247" t="s">
        <v>917</v>
      </c>
      <c r="F303" s="247" t="s">
        <v>84</v>
      </c>
      <c r="G303" s="247" t="s">
        <v>84</v>
      </c>
      <c r="H303" s="247" t="s">
        <v>104</v>
      </c>
      <c r="I303" s="247" t="s">
        <v>90</v>
      </c>
      <c r="J303" s="248">
        <v>3768068</v>
      </c>
      <c r="K303" s="247" t="s">
        <v>959</v>
      </c>
      <c r="L303" s="247" t="s">
        <v>104</v>
      </c>
      <c r="M303" s="247" t="s">
        <v>104</v>
      </c>
      <c r="N303" s="247"/>
    </row>
    <row r="304" spans="2:14" x14ac:dyDescent="0.4">
      <c r="B304" s="154">
        <f>VLOOKUP(C304,Companies[],3,FALSE)</f>
        <v>2657457</v>
      </c>
      <c r="C304" s="251" t="s">
        <v>373</v>
      </c>
      <c r="D304" s="247" t="s">
        <v>317</v>
      </c>
      <c r="E304" s="247" t="s">
        <v>919</v>
      </c>
      <c r="F304" s="247" t="s">
        <v>84</v>
      </c>
      <c r="G304" s="247" t="s">
        <v>84</v>
      </c>
      <c r="H304" s="247" t="s">
        <v>104</v>
      </c>
      <c r="I304" s="247" t="s">
        <v>90</v>
      </c>
      <c r="J304" s="248">
        <v>968802645</v>
      </c>
      <c r="K304" s="247" t="s">
        <v>959</v>
      </c>
      <c r="L304" s="247" t="s">
        <v>104</v>
      </c>
      <c r="M304" s="247" t="s">
        <v>104</v>
      </c>
      <c r="N304" s="247"/>
    </row>
    <row r="305" spans="2:14" x14ac:dyDescent="0.4">
      <c r="B305" s="154">
        <f>VLOOKUP(C305,Companies[],3,FALSE)</f>
        <v>2657457</v>
      </c>
      <c r="C305" s="251" t="s">
        <v>373</v>
      </c>
      <c r="D305" s="247" t="s">
        <v>317</v>
      </c>
      <c r="E305" s="247" t="s">
        <v>903</v>
      </c>
      <c r="F305" s="247" t="s">
        <v>84</v>
      </c>
      <c r="G305" s="247" t="s">
        <v>84</v>
      </c>
      <c r="H305" s="247" t="s">
        <v>104</v>
      </c>
      <c r="I305" s="247" t="s">
        <v>90</v>
      </c>
      <c r="J305" s="248">
        <v>5000000</v>
      </c>
      <c r="K305" s="247" t="s">
        <v>959</v>
      </c>
      <c r="L305" s="247" t="s">
        <v>104</v>
      </c>
      <c r="M305" s="247" t="s">
        <v>104</v>
      </c>
      <c r="N305" s="247"/>
    </row>
    <row r="306" spans="2:14" x14ac:dyDescent="0.4">
      <c r="B306" s="154">
        <f>VLOOKUP(C306,Companies[],3,FALSE)</f>
        <v>2657457</v>
      </c>
      <c r="C306" s="251" t="s">
        <v>373</v>
      </c>
      <c r="D306" s="247" t="s">
        <v>317</v>
      </c>
      <c r="E306" s="247" t="s">
        <v>907</v>
      </c>
      <c r="F306" s="247" t="s">
        <v>84</v>
      </c>
      <c r="G306" s="247" t="s">
        <v>84</v>
      </c>
      <c r="H306" s="247" t="s">
        <v>104</v>
      </c>
      <c r="I306" s="247" t="s">
        <v>90</v>
      </c>
      <c r="J306" s="248">
        <v>11464401</v>
      </c>
      <c r="K306" s="247" t="s">
        <v>959</v>
      </c>
      <c r="L306" s="247" t="s">
        <v>104</v>
      </c>
      <c r="M306" s="247" t="s">
        <v>104</v>
      </c>
      <c r="N306" s="247"/>
    </row>
    <row r="307" spans="2:14" x14ac:dyDescent="0.4">
      <c r="B307" s="154">
        <f>VLOOKUP(C307,Companies[],3,FALSE)</f>
        <v>2657457</v>
      </c>
      <c r="C307" s="251" t="s">
        <v>373</v>
      </c>
      <c r="D307" s="247" t="s">
        <v>317</v>
      </c>
      <c r="E307" s="247" t="s">
        <v>931</v>
      </c>
      <c r="F307" s="247" t="s">
        <v>84</v>
      </c>
      <c r="G307" s="247" t="s">
        <v>84</v>
      </c>
      <c r="H307" s="247" t="s">
        <v>104</v>
      </c>
      <c r="I307" s="247" t="s">
        <v>90</v>
      </c>
      <c r="J307" s="248">
        <v>14867243750</v>
      </c>
      <c r="K307" s="247" t="s">
        <v>959</v>
      </c>
      <c r="L307" s="247" t="s">
        <v>104</v>
      </c>
      <c r="M307" s="247" t="s">
        <v>104</v>
      </c>
      <c r="N307" s="247"/>
    </row>
    <row r="308" spans="2:14" x14ac:dyDescent="0.4">
      <c r="B308" s="154">
        <f>VLOOKUP(C308,Companies[],3,FALSE)</f>
        <v>2678187</v>
      </c>
      <c r="C308" s="251" t="s">
        <v>375</v>
      </c>
      <c r="D308" s="247" t="s">
        <v>308</v>
      </c>
      <c r="E308" s="247" t="s">
        <v>857</v>
      </c>
      <c r="F308" s="247" t="s">
        <v>84</v>
      </c>
      <c r="G308" s="247" t="s">
        <v>84</v>
      </c>
      <c r="H308" s="247" t="s">
        <v>104</v>
      </c>
      <c r="I308" s="247" t="s">
        <v>90</v>
      </c>
      <c r="J308" s="248">
        <v>1106018.44</v>
      </c>
      <c r="K308" s="247" t="s">
        <v>959</v>
      </c>
      <c r="L308" s="247" t="s">
        <v>104</v>
      </c>
      <c r="M308" s="247" t="s">
        <v>104</v>
      </c>
      <c r="N308" s="247"/>
    </row>
    <row r="309" spans="2:14" x14ac:dyDescent="0.4">
      <c r="B309" s="154">
        <f>VLOOKUP(C309,Companies[],3,FALSE)</f>
        <v>2678187</v>
      </c>
      <c r="C309" s="251" t="s">
        <v>375</v>
      </c>
      <c r="D309" s="247" t="s">
        <v>308</v>
      </c>
      <c r="E309" s="247" t="s">
        <v>864</v>
      </c>
      <c r="F309" s="247" t="s">
        <v>84</v>
      </c>
      <c r="G309" s="247" t="s">
        <v>84</v>
      </c>
      <c r="H309" s="247" t="s">
        <v>104</v>
      </c>
      <c r="I309" s="247" t="s">
        <v>90</v>
      </c>
      <c r="J309" s="248">
        <v>1222674.04</v>
      </c>
      <c r="K309" s="247" t="s">
        <v>959</v>
      </c>
      <c r="L309" s="247" t="s">
        <v>104</v>
      </c>
      <c r="M309" s="247" t="s">
        <v>104</v>
      </c>
      <c r="N309" s="247"/>
    </row>
    <row r="310" spans="2:14" x14ac:dyDescent="0.4">
      <c r="B310" s="154">
        <f>VLOOKUP(C310,Companies[],3,FALSE)</f>
        <v>2678187</v>
      </c>
      <c r="C310" s="251" t="s">
        <v>375</v>
      </c>
      <c r="D310" s="247" t="s">
        <v>311</v>
      </c>
      <c r="E310" s="247" t="s">
        <v>876</v>
      </c>
      <c r="F310" s="247" t="s">
        <v>61</v>
      </c>
      <c r="G310" s="247" t="s">
        <v>84</v>
      </c>
      <c r="H310" s="247" t="s">
        <v>104</v>
      </c>
      <c r="I310" s="247" t="s">
        <v>90</v>
      </c>
      <c r="J310" s="248">
        <v>144574000</v>
      </c>
      <c r="K310" s="247" t="s">
        <v>959</v>
      </c>
      <c r="L310" s="247" t="s">
        <v>104</v>
      </c>
      <c r="M310" s="247" t="s">
        <v>104</v>
      </c>
      <c r="N310" s="247"/>
    </row>
    <row r="311" spans="2:14" x14ac:dyDescent="0.4">
      <c r="B311" s="154">
        <f>VLOOKUP(C311,Companies[],3,FALSE)</f>
        <v>2678187</v>
      </c>
      <c r="C311" s="251" t="s">
        <v>375</v>
      </c>
      <c r="D311" s="247" t="s">
        <v>312</v>
      </c>
      <c r="E311" s="247" t="s">
        <v>891</v>
      </c>
      <c r="F311" s="247" t="s">
        <v>84</v>
      </c>
      <c r="G311" s="247" t="s">
        <v>84</v>
      </c>
      <c r="H311" s="247" t="s">
        <v>104</v>
      </c>
      <c r="I311" s="247" t="s">
        <v>90</v>
      </c>
      <c r="J311" s="248">
        <v>82170631</v>
      </c>
      <c r="K311" s="247" t="s">
        <v>959</v>
      </c>
      <c r="L311" s="247" t="s">
        <v>104</v>
      </c>
      <c r="M311" s="247" t="s">
        <v>104</v>
      </c>
      <c r="N311" s="247"/>
    </row>
    <row r="312" spans="2:14" x14ac:dyDescent="0.4">
      <c r="B312" s="154">
        <f>VLOOKUP(C312,Companies[],3,FALSE)</f>
        <v>2678187</v>
      </c>
      <c r="C312" s="251" t="s">
        <v>375</v>
      </c>
      <c r="D312" s="247" t="s">
        <v>313</v>
      </c>
      <c r="E312" s="247" t="s">
        <v>893</v>
      </c>
      <c r="F312" s="247" t="s">
        <v>84</v>
      </c>
      <c r="G312" s="247" t="s">
        <v>84</v>
      </c>
      <c r="H312" s="247" t="s">
        <v>104</v>
      </c>
      <c r="I312" s="247" t="s">
        <v>90</v>
      </c>
      <c r="J312" s="248">
        <v>16400</v>
      </c>
      <c r="K312" s="247" t="s">
        <v>959</v>
      </c>
      <c r="L312" s="247" t="s">
        <v>104</v>
      </c>
      <c r="M312" s="247" t="s">
        <v>104</v>
      </c>
      <c r="N312" s="247"/>
    </row>
    <row r="313" spans="2:14" x14ac:dyDescent="0.4">
      <c r="B313" s="154">
        <f>VLOOKUP(C313,Companies[],3,FALSE)</f>
        <v>2678187</v>
      </c>
      <c r="C313" s="251" t="s">
        <v>375</v>
      </c>
      <c r="D313" s="247" t="s">
        <v>319</v>
      </c>
      <c r="E313" s="247" t="s">
        <v>903</v>
      </c>
      <c r="F313" s="247" t="s">
        <v>84</v>
      </c>
      <c r="G313" s="247" t="s">
        <v>84</v>
      </c>
      <c r="H313" s="247" t="s">
        <v>104</v>
      </c>
      <c r="I313" s="247" t="s">
        <v>90</v>
      </c>
      <c r="J313" s="248">
        <v>5000000</v>
      </c>
      <c r="K313" s="247" t="s">
        <v>959</v>
      </c>
      <c r="L313" s="247" t="s">
        <v>104</v>
      </c>
      <c r="M313" s="247" t="s">
        <v>104</v>
      </c>
      <c r="N313" s="247"/>
    </row>
    <row r="314" spans="2:14" x14ac:dyDescent="0.4">
      <c r="B314" s="154">
        <f>VLOOKUP(C314,Companies[],3,FALSE)</f>
        <v>2678187</v>
      </c>
      <c r="C314" s="251" t="s">
        <v>375</v>
      </c>
      <c r="D314" s="247" t="s">
        <v>319</v>
      </c>
      <c r="E314" s="247" t="s">
        <v>907</v>
      </c>
      <c r="F314" s="247" t="s">
        <v>84</v>
      </c>
      <c r="G314" s="247" t="s">
        <v>84</v>
      </c>
      <c r="H314" s="247" t="s">
        <v>104</v>
      </c>
      <c r="I314" s="247" t="s">
        <v>90</v>
      </c>
      <c r="J314" s="248">
        <v>4800</v>
      </c>
      <c r="K314" s="247" t="s">
        <v>959</v>
      </c>
      <c r="L314" s="247" t="s">
        <v>104</v>
      </c>
      <c r="M314" s="247" t="s">
        <v>104</v>
      </c>
      <c r="N314" s="247"/>
    </row>
    <row r="315" spans="2:14" x14ac:dyDescent="0.4">
      <c r="B315" s="154">
        <f>VLOOKUP(C315,Companies[],3,FALSE)</f>
        <v>2678187</v>
      </c>
      <c r="C315" s="251" t="s">
        <v>375</v>
      </c>
      <c r="D315" s="247" t="s">
        <v>317</v>
      </c>
      <c r="E315" s="247" t="s">
        <v>913</v>
      </c>
      <c r="F315" s="247" t="s">
        <v>84</v>
      </c>
      <c r="G315" s="247" t="s">
        <v>84</v>
      </c>
      <c r="H315" s="247" t="s">
        <v>104</v>
      </c>
      <c r="I315" s="247" t="s">
        <v>90</v>
      </c>
      <c r="J315" s="248">
        <v>80000</v>
      </c>
      <c r="K315" s="247" t="s">
        <v>959</v>
      </c>
      <c r="L315" s="247" t="s">
        <v>104</v>
      </c>
      <c r="M315" s="247" t="s">
        <v>104</v>
      </c>
      <c r="N315" s="247"/>
    </row>
    <row r="316" spans="2:14" x14ac:dyDescent="0.4">
      <c r="B316" s="154">
        <f>VLOOKUP(C316,Companies[],3,FALSE)</f>
        <v>2678187</v>
      </c>
      <c r="C316" s="251" t="s">
        <v>375</v>
      </c>
      <c r="D316" s="247" t="s">
        <v>317</v>
      </c>
      <c r="E316" s="247" t="s">
        <v>915</v>
      </c>
      <c r="F316" s="247" t="s">
        <v>84</v>
      </c>
      <c r="G316" s="247" t="s">
        <v>84</v>
      </c>
      <c r="H316" s="247" t="s">
        <v>104</v>
      </c>
      <c r="I316" s="247" t="s">
        <v>90</v>
      </c>
      <c r="J316" s="248">
        <v>7472520</v>
      </c>
      <c r="K316" s="247" t="s">
        <v>959</v>
      </c>
      <c r="L316" s="247" t="s">
        <v>104</v>
      </c>
      <c r="M316" s="247" t="s">
        <v>104</v>
      </c>
      <c r="N316" s="247"/>
    </row>
    <row r="317" spans="2:14" x14ac:dyDescent="0.4">
      <c r="B317" s="154">
        <f>VLOOKUP(C317,Companies[],3,FALSE)</f>
        <v>5076285</v>
      </c>
      <c r="C317" s="251" t="s">
        <v>377</v>
      </c>
      <c r="D317" s="247" t="s">
        <v>308</v>
      </c>
      <c r="E317" s="247" t="s">
        <v>857</v>
      </c>
      <c r="F317" s="247" t="s">
        <v>84</v>
      </c>
      <c r="G317" s="247" t="s">
        <v>84</v>
      </c>
      <c r="H317" s="247" t="s">
        <v>104</v>
      </c>
      <c r="I317" s="247" t="s">
        <v>90</v>
      </c>
      <c r="J317" s="248">
        <v>221527004.15000001</v>
      </c>
      <c r="K317" s="247" t="s">
        <v>959</v>
      </c>
      <c r="L317" s="247" t="s">
        <v>104</v>
      </c>
      <c r="M317" s="247" t="s">
        <v>104</v>
      </c>
      <c r="N317" s="247"/>
    </row>
    <row r="318" spans="2:14" x14ac:dyDescent="0.4">
      <c r="B318" s="154">
        <f>VLOOKUP(C318,Companies[],3,FALSE)</f>
        <v>5076285</v>
      </c>
      <c r="C318" s="251" t="s">
        <v>377</v>
      </c>
      <c r="D318" s="247" t="s">
        <v>313</v>
      </c>
      <c r="E318" s="247" t="s">
        <v>861</v>
      </c>
      <c r="F318" s="247" t="s">
        <v>84</v>
      </c>
      <c r="G318" s="247" t="s">
        <v>84</v>
      </c>
      <c r="H318" s="247" t="s">
        <v>104</v>
      </c>
      <c r="I318" s="247" t="s">
        <v>90</v>
      </c>
      <c r="J318" s="248">
        <v>6072337.5</v>
      </c>
      <c r="K318" s="247" t="s">
        <v>959</v>
      </c>
      <c r="L318" s="247" t="s">
        <v>104</v>
      </c>
      <c r="M318" s="247" t="s">
        <v>104</v>
      </c>
      <c r="N318" s="247"/>
    </row>
    <row r="319" spans="2:14" x14ac:dyDescent="0.4">
      <c r="B319" s="154">
        <f>VLOOKUP(C319,Companies[],3,FALSE)</f>
        <v>5076285</v>
      </c>
      <c r="C319" s="251" t="s">
        <v>377</v>
      </c>
      <c r="D319" s="247" t="s">
        <v>313</v>
      </c>
      <c r="E319" s="247" t="s">
        <v>866</v>
      </c>
      <c r="F319" s="247" t="s">
        <v>84</v>
      </c>
      <c r="G319" s="247" t="s">
        <v>84</v>
      </c>
      <c r="H319" s="247" t="s">
        <v>104</v>
      </c>
      <c r="I319" s="247" t="s">
        <v>90</v>
      </c>
      <c r="J319" s="248">
        <v>12751908.75</v>
      </c>
      <c r="K319" s="247" t="s">
        <v>959</v>
      </c>
      <c r="L319" s="247" t="s">
        <v>104</v>
      </c>
      <c r="M319" s="247" t="s">
        <v>104</v>
      </c>
      <c r="N319" s="247"/>
    </row>
    <row r="320" spans="2:14" x14ac:dyDescent="0.4">
      <c r="B320" s="154">
        <f>VLOOKUP(C320,Companies[],3,FALSE)</f>
        <v>5076285</v>
      </c>
      <c r="C320" s="251" t="s">
        <v>377</v>
      </c>
      <c r="D320" s="247" t="s">
        <v>308</v>
      </c>
      <c r="E320" s="247" t="s">
        <v>872</v>
      </c>
      <c r="F320" s="247" t="s">
        <v>61</v>
      </c>
      <c r="G320" s="247" t="s">
        <v>61</v>
      </c>
      <c r="H320" s="247" t="s">
        <v>652</v>
      </c>
      <c r="I320" s="247" t="s">
        <v>90</v>
      </c>
      <c r="J320" s="248">
        <v>861590701.79999995</v>
      </c>
      <c r="K320" s="247" t="s">
        <v>959</v>
      </c>
      <c r="L320" s="247" t="s">
        <v>104</v>
      </c>
      <c r="M320" s="247" t="s">
        <v>104</v>
      </c>
      <c r="N320" s="247"/>
    </row>
    <row r="321" spans="2:14" x14ac:dyDescent="0.4">
      <c r="B321" s="154">
        <f>VLOOKUP(C321,Companies[],3,FALSE)</f>
        <v>5076285</v>
      </c>
      <c r="C321" s="251" t="s">
        <v>377</v>
      </c>
      <c r="D321" s="247" t="s">
        <v>311</v>
      </c>
      <c r="E321" s="247" t="s">
        <v>876</v>
      </c>
      <c r="F321" s="247" t="s">
        <v>61</v>
      </c>
      <c r="G321" s="247" t="s">
        <v>61</v>
      </c>
      <c r="H321" s="247" t="s">
        <v>652</v>
      </c>
      <c r="I321" s="247" t="s">
        <v>90</v>
      </c>
      <c r="J321" s="248">
        <v>12588158.1</v>
      </c>
      <c r="K321" s="247" t="s">
        <v>959</v>
      </c>
      <c r="L321" s="247" t="s">
        <v>104</v>
      </c>
      <c r="M321" s="247" t="s">
        <v>104</v>
      </c>
      <c r="N321" s="247"/>
    </row>
    <row r="322" spans="2:14" x14ac:dyDescent="0.4">
      <c r="B322" s="154">
        <f>VLOOKUP(C322,Companies[],3,FALSE)</f>
        <v>5076285</v>
      </c>
      <c r="C322" s="251" t="s">
        <v>377</v>
      </c>
      <c r="D322" s="247" t="s">
        <v>308</v>
      </c>
      <c r="E322" s="247" t="s">
        <v>888</v>
      </c>
      <c r="F322" s="247" t="s">
        <v>84</v>
      </c>
      <c r="G322" s="247" t="s">
        <v>84</v>
      </c>
      <c r="H322" s="247" t="s">
        <v>104</v>
      </c>
      <c r="I322" s="247" t="s">
        <v>90</v>
      </c>
      <c r="J322" s="248">
        <v>328800</v>
      </c>
      <c r="K322" s="247" t="s">
        <v>959</v>
      </c>
      <c r="L322" s="247" t="s">
        <v>104</v>
      </c>
      <c r="M322" s="247" t="s">
        <v>104</v>
      </c>
      <c r="N322" s="247"/>
    </row>
    <row r="323" spans="2:14" x14ac:dyDescent="0.4">
      <c r="B323" s="154">
        <f>VLOOKUP(C323,Companies[],3,FALSE)</f>
        <v>5076285</v>
      </c>
      <c r="C323" s="251" t="s">
        <v>377</v>
      </c>
      <c r="D323" s="247" t="s">
        <v>312</v>
      </c>
      <c r="E323" s="247" t="s">
        <v>891</v>
      </c>
      <c r="F323" s="247" t="s">
        <v>84</v>
      </c>
      <c r="G323" s="247" t="s">
        <v>84</v>
      </c>
      <c r="H323" s="247" t="s">
        <v>104</v>
      </c>
      <c r="I323" s="247" t="s">
        <v>90</v>
      </c>
      <c r="J323" s="248">
        <v>261935000</v>
      </c>
      <c r="K323" s="247" t="s">
        <v>959</v>
      </c>
      <c r="L323" s="247" t="s">
        <v>104</v>
      </c>
      <c r="M323" s="247" t="s">
        <v>104</v>
      </c>
      <c r="N323" s="247"/>
    </row>
    <row r="324" spans="2:14" x14ac:dyDescent="0.4">
      <c r="B324" s="154">
        <f>VLOOKUP(C324,Companies[],3,FALSE)</f>
        <v>5076285</v>
      </c>
      <c r="C324" s="251" t="s">
        <v>377</v>
      </c>
      <c r="D324" s="247" t="s">
        <v>313</v>
      </c>
      <c r="E324" s="247" t="s">
        <v>893</v>
      </c>
      <c r="F324" s="247" t="s">
        <v>84</v>
      </c>
      <c r="G324" s="247" t="s">
        <v>84</v>
      </c>
      <c r="H324" s="247" t="s">
        <v>104</v>
      </c>
      <c r="I324" s="247" t="s">
        <v>90</v>
      </c>
      <c r="J324" s="248">
        <v>7000</v>
      </c>
      <c r="K324" s="247" t="s">
        <v>959</v>
      </c>
      <c r="L324" s="247" t="s">
        <v>104</v>
      </c>
      <c r="M324" s="247" t="s">
        <v>104</v>
      </c>
      <c r="N324" s="247"/>
    </row>
    <row r="325" spans="2:14" x14ac:dyDescent="0.4">
      <c r="B325" s="154">
        <f>VLOOKUP(C325,Companies[],3,FALSE)</f>
        <v>5076285</v>
      </c>
      <c r="C325" s="251" t="s">
        <v>377</v>
      </c>
      <c r="D325" s="247" t="s">
        <v>319</v>
      </c>
      <c r="E325" s="247" t="s">
        <v>903</v>
      </c>
      <c r="F325" s="247" t="s">
        <v>84</v>
      </c>
      <c r="G325" s="247" t="s">
        <v>84</v>
      </c>
      <c r="H325" s="247" t="s">
        <v>104</v>
      </c>
      <c r="I325" s="247" t="s">
        <v>90</v>
      </c>
      <c r="J325" s="248">
        <v>10000000</v>
      </c>
      <c r="K325" s="247" t="s">
        <v>959</v>
      </c>
      <c r="L325" s="247" t="s">
        <v>104</v>
      </c>
      <c r="M325" s="247" t="s">
        <v>104</v>
      </c>
      <c r="N325" s="247"/>
    </row>
    <row r="326" spans="2:14" x14ac:dyDescent="0.4">
      <c r="B326" s="154">
        <f>VLOOKUP(C326,Companies[],3,FALSE)</f>
        <v>5076285</v>
      </c>
      <c r="C326" s="251" t="s">
        <v>377</v>
      </c>
      <c r="D326" s="247" t="s">
        <v>319</v>
      </c>
      <c r="E326" s="247" t="s">
        <v>907</v>
      </c>
      <c r="F326" s="247" t="s">
        <v>84</v>
      </c>
      <c r="G326" s="247" t="s">
        <v>84</v>
      </c>
      <c r="H326" s="247" t="s">
        <v>104</v>
      </c>
      <c r="I326" s="247" t="s">
        <v>90</v>
      </c>
      <c r="J326" s="248">
        <v>1200</v>
      </c>
      <c r="K326" s="247" t="s">
        <v>959</v>
      </c>
      <c r="L326" s="247" t="s">
        <v>104</v>
      </c>
      <c r="M326" s="247" t="s">
        <v>104</v>
      </c>
      <c r="N326" s="247"/>
    </row>
    <row r="327" spans="2:14" x14ac:dyDescent="0.4">
      <c r="B327" s="154">
        <f>VLOOKUP(C327,Companies[],3,FALSE)</f>
        <v>5076285</v>
      </c>
      <c r="C327" s="251" t="s">
        <v>377</v>
      </c>
      <c r="D327" s="247" t="s">
        <v>317</v>
      </c>
      <c r="E327" s="247" t="s">
        <v>911</v>
      </c>
      <c r="F327" s="247" t="s">
        <v>84</v>
      </c>
      <c r="G327" s="247" t="s">
        <v>84</v>
      </c>
      <c r="H327" s="247" t="s">
        <v>104</v>
      </c>
      <c r="I327" s="247" t="s">
        <v>90</v>
      </c>
      <c r="J327" s="248">
        <v>9657000</v>
      </c>
      <c r="K327" s="247" t="s">
        <v>959</v>
      </c>
      <c r="L327" s="247" t="s">
        <v>104</v>
      </c>
      <c r="M327" s="247" t="s">
        <v>104</v>
      </c>
      <c r="N327" s="247"/>
    </row>
    <row r="328" spans="2:14" x14ac:dyDescent="0.4">
      <c r="B328" s="154">
        <f>VLOOKUP(C328,Companies[],3,FALSE)</f>
        <v>5076285</v>
      </c>
      <c r="C328" s="251" t="s">
        <v>377</v>
      </c>
      <c r="D328" s="247" t="s">
        <v>317</v>
      </c>
      <c r="E328" s="247" t="s">
        <v>913</v>
      </c>
      <c r="F328" s="247" t="s">
        <v>84</v>
      </c>
      <c r="G328" s="247" t="s">
        <v>84</v>
      </c>
      <c r="H328" s="247" t="s">
        <v>104</v>
      </c>
      <c r="I328" s="247" t="s">
        <v>90</v>
      </c>
      <c r="J328" s="248">
        <v>6794736</v>
      </c>
      <c r="K328" s="247" t="s">
        <v>959</v>
      </c>
      <c r="L328" s="247" t="s">
        <v>104</v>
      </c>
      <c r="M328" s="247" t="s">
        <v>104</v>
      </c>
      <c r="N328" s="247"/>
    </row>
    <row r="329" spans="2:14" x14ac:dyDescent="0.4">
      <c r="B329" s="154">
        <f>VLOOKUP(C329,Companies[],3,FALSE)</f>
        <v>5076285</v>
      </c>
      <c r="C329" s="251" t="s">
        <v>377</v>
      </c>
      <c r="D329" s="247" t="s">
        <v>317</v>
      </c>
      <c r="E329" s="247" t="s">
        <v>915</v>
      </c>
      <c r="F329" s="247" t="s">
        <v>84</v>
      </c>
      <c r="G329" s="247" t="s">
        <v>84</v>
      </c>
      <c r="H329" s="247" t="s">
        <v>104</v>
      </c>
      <c r="I329" s="247" t="s">
        <v>90</v>
      </c>
      <c r="J329" s="248">
        <v>31283942</v>
      </c>
      <c r="K329" s="247" t="s">
        <v>959</v>
      </c>
      <c r="L329" s="247" t="s">
        <v>104</v>
      </c>
      <c r="M329" s="247" t="s">
        <v>104</v>
      </c>
      <c r="N329" s="247"/>
    </row>
    <row r="330" spans="2:14" x14ac:dyDescent="0.4">
      <c r="B330" s="154">
        <f>VLOOKUP(C330,Companies[],3,FALSE)</f>
        <v>5076285</v>
      </c>
      <c r="C330" s="251" t="s">
        <v>377</v>
      </c>
      <c r="D330" s="247" t="s">
        <v>317</v>
      </c>
      <c r="E330" s="247" t="s">
        <v>905</v>
      </c>
      <c r="F330" s="247" t="s">
        <v>84</v>
      </c>
      <c r="G330" s="247" t="s">
        <v>84</v>
      </c>
      <c r="H330" s="247" t="s">
        <v>104</v>
      </c>
      <c r="I330" s="247" t="s">
        <v>90</v>
      </c>
      <c r="J330" s="248">
        <v>7971400</v>
      </c>
      <c r="K330" s="247" t="s">
        <v>959</v>
      </c>
      <c r="L330" s="247" t="s">
        <v>104</v>
      </c>
      <c r="M330" s="247" t="s">
        <v>104</v>
      </c>
      <c r="N330" s="247"/>
    </row>
    <row r="331" spans="2:14" x14ac:dyDescent="0.4">
      <c r="B331" s="154">
        <f>VLOOKUP(C331,Companies[],3,FALSE)</f>
        <v>5076285</v>
      </c>
      <c r="C331" s="251" t="s">
        <v>377</v>
      </c>
      <c r="D331" s="247" t="s">
        <v>317</v>
      </c>
      <c r="E331" s="247" t="s">
        <v>927</v>
      </c>
      <c r="F331" s="247" t="s">
        <v>84</v>
      </c>
      <c r="G331" s="247" t="s">
        <v>84</v>
      </c>
      <c r="H331" s="247" t="s">
        <v>104</v>
      </c>
      <c r="I331" s="247" t="s">
        <v>90</v>
      </c>
      <c r="J331" s="248">
        <v>250000</v>
      </c>
      <c r="K331" s="247" t="s">
        <v>959</v>
      </c>
      <c r="L331" s="247" t="s">
        <v>104</v>
      </c>
      <c r="M331" s="247" t="s">
        <v>104</v>
      </c>
      <c r="N331" s="247"/>
    </row>
    <row r="332" spans="2:14" x14ac:dyDescent="0.4">
      <c r="B332" s="154">
        <f>VLOOKUP(C332,Companies[],3,FALSE)</f>
        <v>5076285</v>
      </c>
      <c r="C332" s="251" t="s">
        <v>377</v>
      </c>
      <c r="D332" s="247" t="s">
        <v>317</v>
      </c>
      <c r="E332" s="247" t="s">
        <v>931</v>
      </c>
      <c r="F332" s="247" t="s">
        <v>84</v>
      </c>
      <c r="G332" s="247" t="s">
        <v>84</v>
      </c>
      <c r="H332" s="247" t="s">
        <v>104</v>
      </c>
      <c r="I332" s="247" t="s">
        <v>90</v>
      </c>
      <c r="J332" s="248">
        <v>40000000</v>
      </c>
      <c r="K332" s="247" t="s">
        <v>959</v>
      </c>
      <c r="L332" s="247" t="s">
        <v>104</v>
      </c>
      <c r="M332" s="247" t="s">
        <v>104</v>
      </c>
      <c r="N332" s="247"/>
    </row>
    <row r="333" spans="2:14" x14ac:dyDescent="0.4">
      <c r="B333" s="154">
        <f>VLOOKUP(C333,Companies[],3,FALSE)</f>
        <v>5292638</v>
      </c>
      <c r="C333" s="251" t="s">
        <v>378</v>
      </c>
      <c r="D333" s="247" t="s">
        <v>308</v>
      </c>
      <c r="E333" s="247" t="s">
        <v>857</v>
      </c>
      <c r="F333" s="247" t="s">
        <v>84</v>
      </c>
      <c r="G333" s="247" t="s">
        <v>84</v>
      </c>
      <c r="H333" s="247" t="s">
        <v>104</v>
      </c>
      <c r="I333" s="247" t="s">
        <v>90</v>
      </c>
      <c r="J333" s="248">
        <v>645000000</v>
      </c>
      <c r="K333" s="247" t="s">
        <v>959</v>
      </c>
      <c r="L333" s="247" t="s">
        <v>104</v>
      </c>
      <c r="M333" s="247" t="s">
        <v>104</v>
      </c>
      <c r="N333" s="247"/>
    </row>
    <row r="334" spans="2:14" x14ac:dyDescent="0.4">
      <c r="B334" s="154">
        <f>VLOOKUP(C334,Companies[],3,FALSE)</f>
        <v>5292638</v>
      </c>
      <c r="C334" s="251" t="s">
        <v>378</v>
      </c>
      <c r="D334" s="247" t="s">
        <v>311</v>
      </c>
      <c r="E334" s="247" t="s">
        <v>876</v>
      </c>
      <c r="F334" s="247" t="s">
        <v>61</v>
      </c>
      <c r="G334" s="247" t="s">
        <v>84</v>
      </c>
      <c r="H334" s="247" t="s">
        <v>104</v>
      </c>
      <c r="I334" s="247" t="s">
        <v>90</v>
      </c>
      <c r="J334" s="248">
        <v>38072197.390000001</v>
      </c>
      <c r="K334" s="247" t="s">
        <v>959</v>
      </c>
      <c r="L334" s="247" t="s">
        <v>104</v>
      </c>
      <c r="M334" s="247" t="s">
        <v>104</v>
      </c>
      <c r="N334" s="247"/>
    </row>
    <row r="335" spans="2:14" x14ac:dyDescent="0.4">
      <c r="B335" s="154">
        <f>VLOOKUP(C335,Companies[],3,FALSE)</f>
        <v>5292638</v>
      </c>
      <c r="C335" s="251" t="s">
        <v>378</v>
      </c>
      <c r="D335" s="247" t="s">
        <v>312</v>
      </c>
      <c r="E335" s="247" t="s">
        <v>891</v>
      </c>
      <c r="F335" s="247" t="s">
        <v>84</v>
      </c>
      <c r="G335" s="247" t="s">
        <v>84</v>
      </c>
      <c r="H335" s="247" t="s">
        <v>104</v>
      </c>
      <c r="I335" s="247" t="s">
        <v>90</v>
      </c>
      <c r="J335" s="248">
        <v>5049200</v>
      </c>
      <c r="K335" s="247" t="s">
        <v>959</v>
      </c>
      <c r="L335" s="247" t="s">
        <v>104</v>
      </c>
      <c r="M335" s="247" t="s">
        <v>104</v>
      </c>
      <c r="N335" s="247"/>
    </row>
    <row r="336" spans="2:14" x14ac:dyDescent="0.4">
      <c r="B336" s="154">
        <f>VLOOKUP(C336,Companies[],3,FALSE)</f>
        <v>5292638</v>
      </c>
      <c r="C336" s="251" t="s">
        <v>378</v>
      </c>
      <c r="D336" s="247" t="s">
        <v>317</v>
      </c>
      <c r="E336" s="247" t="s">
        <v>913</v>
      </c>
      <c r="F336" s="247" t="s">
        <v>84</v>
      </c>
      <c r="G336" s="247" t="s">
        <v>84</v>
      </c>
      <c r="H336" s="247" t="s">
        <v>104</v>
      </c>
      <c r="I336" s="247" t="s">
        <v>90</v>
      </c>
      <c r="J336" s="248">
        <v>19967200</v>
      </c>
      <c r="K336" s="247" t="s">
        <v>959</v>
      </c>
      <c r="L336" s="247" t="s">
        <v>104</v>
      </c>
      <c r="M336" s="247" t="s">
        <v>104</v>
      </c>
      <c r="N336" s="247"/>
    </row>
    <row r="337" spans="2:14" x14ac:dyDescent="0.4">
      <c r="B337" s="154">
        <f>VLOOKUP(C337,Companies[],3,FALSE)</f>
        <v>5084555</v>
      </c>
      <c r="C337" s="251" t="s">
        <v>379</v>
      </c>
      <c r="D337" s="247" t="s">
        <v>308</v>
      </c>
      <c r="E337" s="247" t="s">
        <v>857</v>
      </c>
      <c r="F337" s="247" t="s">
        <v>84</v>
      </c>
      <c r="G337" s="247" t="s">
        <v>84</v>
      </c>
      <c r="H337" s="247" t="s">
        <v>104</v>
      </c>
      <c r="I337" s="247" t="s">
        <v>90</v>
      </c>
      <c r="J337" s="248">
        <v>8645078237.1499996</v>
      </c>
      <c r="K337" s="247" t="s">
        <v>959</v>
      </c>
      <c r="L337" s="247" t="s">
        <v>104</v>
      </c>
      <c r="M337" s="247" t="s">
        <v>104</v>
      </c>
      <c r="N337" s="247"/>
    </row>
    <row r="338" spans="2:14" x14ac:dyDescent="0.4">
      <c r="B338" s="154">
        <f>VLOOKUP(C338,Companies[],3,FALSE)</f>
        <v>5084555</v>
      </c>
      <c r="C338" s="251" t="s">
        <v>379</v>
      </c>
      <c r="D338" s="247" t="s">
        <v>313</v>
      </c>
      <c r="E338" s="247" t="s">
        <v>861</v>
      </c>
      <c r="F338" s="247" t="s">
        <v>84</v>
      </c>
      <c r="G338" s="247" t="s">
        <v>84</v>
      </c>
      <c r="H338" s="247" t="s">
        <v>104</v>
      </c>
      <c r="I338" s="247" t="s">
        <v>90</v>
      </c>
      <c r="J338" s="248">
        <v>41031155.520000003</v>
      </c>
      <c r="K338" s="247" t="s">
        <v>959</v>
      </c>
      <c r="L338" s="247" t="s">
        <v>104</v>
      </c>
      <c r="M338" s="247" t="s">
        <v>104</v>
      </c>
      <c r="N338" s="247"/>
    </row>
    <row r="339" spans="2:14" x14ac:dyDescent="0.4">
      <c r="B339" s="154">
        <f>VLOOKUP(C339,Companies[],3,FALSE)</f>
        <v>5084555</v>
      </c>
      <c r="C339" s="251" t="s">
        <v>379</v>
      </c>
      <c r="D339" s="247" t="s">
        <v>308</v>
      </c>
      <c r="E339" s="247" t="s">
        <v>864</v>
      </c>
      <c r="F339" s="247" t="s">
        <v>84</v>
      </c>
      <c r="G339" s="247" t="s">
        <v>84</v>
      </c>
      <c r="H339" s="247" t="s">
        <v>104</v>
      </c>
      <c r="I339" s="247" t="s">
        <v>90</v>
      </c>
      <c r="J339" s="248">
        <v>10240302155.040001</v>
      </c>
      <c r="K339" s="247" t="s">
        <v>959</v>
      </c>
      <c r="L339" s="247" t="s">
        <v>104</v>
      </c>
      <c r="M339" s="247" t="s">
        <v>104</v>
      </c>
      <c r="N339" s="247"/>
    </row>
    <row r="340" spans="2:14" x14ac:dyDescent="0.4">
      <c r="B340" s="154">
        <f>VLOOKUP(C340,Companies[],3,FALSE)</f>
        <v>5084555</v>
      </c>
      <c r="C340" s="251" t="s">
        <v>379</v>
      </c>
      <c r="D340" s="247" t="s">
        <v>313</v>
      </c>
      <c r="E340" s="247" t="s">
        <v>866</v>
      </c>
      <c r="F340" s="247" t="s">
        <v>84</v>
      </c>
      <c r="G340" s="247" t="s">
        <v>84</v>
      </c>
      <c r="H340" s="247" t="s">
        <v>104</v>
      </c>
      <c r="I340" s="247" t="s">
        <v>90</v>
      </c>
      <c r="J340" s="248">
        <v>86165426.590000004</v>
      </c>
      <c r="K340" s="247" t="s">
        <v>959</v>
      </c>
      <c r="L340" s="247" t="s">
        <v>104</v>
      </c>
      <c r="M340" s="247" t="s">
        <v>104</v>
      </c>
      <c r="N340" s="247"/>
    </row>
    <row r="341" spans="2:14" x14ac:dyDescent="0.4">
      <c r="B341" s="154">
        <f>VLOOKUP(C341,Companies[],3,FALSE)</f>
        <v>5084555</v>
      </c>
      <c r="C341" s="251" t="s">
        <v>379</v>
      </c>
      <c r="D341" s="247" t="s">
        <v>308</v>
      </c>
      <c r="E341" s="247" t="s">
        <v>872</v>
      </c>
      <c r="F341" s="247" t="s">
        <v>61</v>
      </c>
      <c r="G341" s="247" t="s">
        <v>61</v>
      </c>
      <c r="H341" s="247" t="s">
        <v>662</v>
      </c>
      <c r="I341" s="247" t="s">
        <v>90</v>
      </c>
      <c r="J341" s="248">
        <v>14847669977.360001</v>
      </c>
      <c r="K341" s="247" t="s">
        <v>959</v>
      </c>
      <c r="L341" s="247" t="s">
        <v>104</v>
      </c>
      <c r="M341" s="247" t="s">
        <v>104</v>
      </c>
      <c r="N341" s="247"/>
    </row>
    <row r="342" spans="2:14" x14ac:dyDescent="0.4">
      <c r="B342" s="154">
        <f>VLOOKUP(C342,Companies[],3,FALSE)</f>
        <v>5084555</v>
      </c>
      <c r="C342" s="251" t="s">
        <v>379</v>
      </c>
      <c r="D342" s="247" t="s">
        <v>311</v>
      </c>
      <c r="E342" s="247" t="s">
        <v>876</v>
      </c>
      <c r="F342" s="247" t="s">
        <v>61</v>
      </c>
      <c r="G342" s="247" t="s">
        <v>61</v>
      </c>
      <c r="H342" s="247" t="s">
        <v>662</v>
      </c>
      <c r="I342" s="247" t="s">
        <v>90</v>
      </c>
      <c r="J342" s="248">
        <v>311779870</v>
      </c>
      <c r="K342" s="247" t="s">
        <v>959</v>
      </c>
      <c r="L342" s="247" t="s">
        <v>104</v>
      </c>
      <c r="M342" s="247" t="s">
        <v>104</v>
      </c>
      <c r="N342" s="247"/>
    </row>
    <row r="343" spans="2:14" x14ac:dyDescent="0.4">
      <c r="B343" s="154">
        <f>VLOOKUP(C343,Companies[],3,FALSE)</f>
        <v>5084555</v>
      </c>
      <c r="C343" s="251" t="s">
        <v>379</v>
      </c>
      <c r="D343" s="247" t="s">
        <v>320</v>
      </c>
      <c r="E343" s="247" t="s">
        <v>885</v>
      </c>
      <c r="F343" s="247" t="s">
        <v>84</v>
      </c>
      <c r="G343" s="247" t="s">
        <v>84</v>
      </c>
      <c r="H343" s="247" t="s">
        <v>104</v>
      </c>
      <c r="I343" s="247" t="s">
        <v>90</v>
      </c>
      <c r="J343" s="248">
        <v>4256000</v>
      </c>
      <c r="K343" s="247" t="s">
        <v>959</v>
      </c>
      <c r="L343" s="247" t="s">
        <v>104</v>
      </c>
      <c r="M343" s="247" t="s">
        <v>104</v>
      </c>
      <c r="N343" s="247"/>
    </row>
    <row r="344" spans="2:14" x14ac:dyDescent="0.4">
      <c r="B344" s="154">
        <f>VLOOKUP(C344,Companies[],3,FALSE)</f>
        <v>5084555</v>
      </c>
      <c r="C344" s="251" t="s">
        <v>379</v>
      </c>
      <c r="D344" s="247" t="s">
        <v>308</v>
      </c>
      <c r="E344" s="247" t="s">
        <v>888</v>
      </c>
      <c r="F344" s="247" t="s">
        <v>84</v>
      </c>
      <c r="G344" s="247" t="s">
        <v>84</v>
      </c>
      <c r="H344" s="247" t="s">
        <v>104</v>
      </c>
      <c r="I344" s="247" t="s">
        <v>90</v>
      </c>
      <c r="J344" s="248">
        <v>3878508015.3699999</v>
      </c>
      <c r="K344" s="247" t="s">
        <v>959</v>
      </c>
      <c r="L344" s="247" t="s">
        <v>104</v>
      </c>
      <c r="M344" s="247" t="s">
        <v>104</v>
      </c>
      <c r="N344" s="247"/>
    </row>
    <row r="345" spans="2:14" x14ac:dyDescent="0.4">
      <c r="B345" s="154">
        <f>VLOOKUP(C345,Companies[],3,FALSE)</f>
        <v>5084555</v>
      </c>
      <c r="C345" s="251" t="s">
        <v>379</v>
      </c>
      <c r="D345" s="247" t="s">
        <v>312</v>
      </c>
      <c r="E345" s="247" t="s">
        <v>891</v>
      </c>
      <c r="F345" s="247" t="s">
        <v>84</v>
      </c>
      <c r="G345" s="247" t="s">
        <v>84</v>
      </c>
      <c r="H345" s="247" t="s">
        <v>104</v>
      </c>
      <c r="I345" s="247" t="s">
        <v>90</v>
      </c>
      <c r="J345" s="248">
        <v>1566216410.2900002</v>
      </c>
      <c r="K345" s="247" t="s">
        <v>959</v>
      </c>
      <c r="L345" s="247" t="s">
        <v>104</v>
      </c>
      <c r="M345" s="247" t="s">
        <v>104</v>
      </c>
      <c r="N345" s="247"/>
    </row>
    <row r="346" spans="2:14" x14ac:dyDescent="0.4">
      <c r="B346" s="154">
        <f>VLOOKUP(C346,Companies[],3,FALSE)</f>
        <v>5084555</v>
      </c>
      <c r="C346" s="251" t="s">
        <v>379</v>
      </c>
      <c r="D346" s="247" t="s">
        <v>313</v>
      </c>
      <c r="E346" s="247" t="s">
        <v>893</v>
      </c>
      <c r="F346" s="247" t="s">
        <v>84</v>
      </c>
      <c r="G346" s="247" t="s">
        <v>84</v>
      </c>
      <c r="H346" s="247" t="s">
        <v>104</v>
      </c>
      <c r="I346" s="247" t="s">
        <v>90</v>
      </c>
      <c r="J346" s="248">
        <v>3794500000</v>
      </c>
      <c r="K346" s="247" t="s">
        <v>959</v>
      </c>
      <c r="L346" s="247" t="s">
        <v>104</v>
      </c>
      <c r="M346" s="247" t="s">
        <v>104</v>
      </c>
      <c r="N346" s="247"/>
    </row>
    <row r="347" spans="2:14" x14ac:dyDescent="0.4">
      <c r="B347" s="154">
        <f>VLOOKUP(C347,Companies[],3,FALSE)</f>
        <v>5084555</v>
      </c>
      <c r="C347" s="251" t="s">
        <v>379</v>
      </c>
      <c r="D347" s="247" t="s">
        <v>319</v>
      </c>
      <c r="E347" s="247" t="s">
        <v>907</v>
      </c>
      <c r="F347" s="247" t="s">
        <v>84</v>
      </c>
      <c r="G347" s="247" t="s">
        <v>84</v>
      </c>
      <c r="H347" s="247" t="s">
        <v>104</v>
      </c>
      <c r="I347" s="247" t="s">
        <v>90</v>
      </c>
      <c r="J347" s="248">
        <v>62500000</v>
      </c>
      <c r="K347" s="247" t="s">
        <v>959</v>
      </c>
      <c r="L347" s="247" t="s">
        <v>104</v>
      </c>
      <c r="M347" s="247" t="s">
        <v>104</v>
      </c>
      <c r="N347" s="247"/>
    </row>
    <row r="348" spans="2:14" x14ac:dyDescent="0.4">
      <c r="B348" s="154">
        <f>VLOOKUP(C348,Companies[],3,FALSE)</f>
        <v>5084555</v>
      </c>
      <c r="C348" s="251" t="s">
        <v>379</v>
      </c>
      <c r="D348" s="247" t="s">
        <v>317</v>
      </c>
      <c r="E348" s="247" t="s">
        <v>909</v>
      </c>
      <c r="F348" s="247" t="s">
        <v>84</v>
      </c>
      <c r="G348" s="247" t="s">
        <v>84</v>
      </c>
      <c r="H348" s="247" t="s">
        <v>104</v>
      </c>
      <c r="I348" s="247" t="s">
        <v>90</v>
      </c>
      <c r="J348" s="248">
        <v>1363326478.8399999</v>
      </c>
      <c r="K348" s="247" t="s">
        <v>959</v>
      </c>
      <c r="L348" s="247" t="s">
        <v>104</v>
      </c>
      <c r="M348" s="247" t="s">
        <v>104</v>
      </c>
      <c r="N348" s="247"/>
    </row>
    <row r="349" spans="2:14" x14ac:dyDescent="0.4">
      <c r="B349" s="154">
        <f>VLOOKUP(C349,Companies[],3,FALSE)</f>
        <v>5084555</v>
      </c>
      <c r="C349" s="251" t="s">
        <v>379</v>
      </c>
      <c r="D349" s="247" t="s">
        <v>317</v>
      </c>
      <c r="E349" s="247" t="s">
        <v>911</v>
      </c>
      <c r="F349" s="247" t="s">
        <v>84</v>
      </c>
      <c r="G349" s="247" t="s">
        <v>84</v>
      </c>
      <c r="H349" s="247" t="s">
        <v>104</v>
      </c>
      <c r="I349" s="247" t="s">
        <v>90</v>
      </c>
      <c r="J349" s="248">
        <v>31483491</v>
      </c>
      <c r="K349" s="247" t="s">
        <v>959</v>
      </c>
      <c r="L349" s="247" t="s">
        <v>104</v>
      </c>
      <c r="M349" s="247" t="s">
        <v>104</v>
      </c>
      <c r="N349" s="247"/>
    </row>
    <row r="350" spans="2:14" x14ac:dyDescent="0.4">
      <c r="B350" s="154">
        <f>VLOOKUP(C350,Companies[],3,FALSE)</f>
        <v>5084555</v>
      </c>
      <c r="C350" s="251" t="s">
        <v>379</v>
      </c>
      <c r="D350" s="247" t="s">
        <v>317</v>
      </c>
      <c r="E350" s="247" t="s">
        <v>913</v>
      </c>
      <c r="F350" s="247" t="s">
        <v>84</v>
      </c>
      <c r="G350" s="247" t="s">
        <v>84</v>
      </c>
      <c r="H350" s="247" t="s">
        <v>104</v>
      </c>
      <c r="I350" s="247" t="s">
        <v>90</v>
      </c>
      <c r="J350" s="248">
        <v>264128837.49000001</v>
      </c>
      <c r="K350" s="247" t="s">
        <v>959</v>
      </c>
      <c r="L350" s="247" t="s">
        <v>104</v>
      </c>
      <c r="M350" s="247" t="s">
        <v>104</v>
      </c>
      <c r="N350" s="247"/>
    </row>
    <row r="351" spans="2:14" x14ac:dyDescent="0.4">
      <c r="B351" s="154">
        <f>VLOOKUP(C351,Companies[],3,FALSE)</f>
        <v>5084555</v>
      </c>
      <c r="C351" s="251" t="s">
        <v>379</v>
      </c>
      <c r="D351" s="247" t="s">
        <v>317</v>
      </c>
      <c r="E351" s="247" t="s">
        <v>915</v>
      </c>
      <c r="F351" s="247" t="s">
        <v>84</v>
      </c>
      <c r="G351" s="247" t="s">
        <v>84</v>
      </c>
      <c r="H351" s="247" t="s">
        <v>104</v>
      </c>
      <c r="I351" s="247" t="s">
        <v>90</v>
      </c>
      <c r="J351" s="248">
        <v>52943458.840000004</v>
      </c>
      <c r="K351" s="247" t="s">
        <v>959</v>
      </c>
      <c r="L351" s="247" t="s">
        <v>104</v>
      </c>
      <c r="M351" s="247" t="s">
        <v>104</v>
      </c>
      <c r="N351" s="247"/>
    </row>
    <row r="352" spans="2:14" x14ac:dyDescent="0.4">
      <c r="B352" s="154">
        <f>VLOOKUP(C352,Companies[],3,FALSE)</f>
        <v>5084555</v>
      </c>
      <c r="C352" s="251" t="s">
        <v>379</v>
      </c>
      <c r="D352" s="247" t="s">
        <v>317</v>
      </c>
      <c r="E352" s="247" t="s">
        <v>903</v>
      </c>
      <c r="F352" s="247" t="s">
        <v>84</v>
      </c>
      <c r="G352" s="247" t="s">
        <v>84</v>
      </c>
      <c r="H352" s="247" t="s">
        <v>104</v>
      </c>
      <c r="I352" s="247" t="s">
        <v>90</v>
      </c>
      <c r="J352" s="248">
        <v>251565338</v>
      </c>
      <c r="K352" s="247" t="s">
        <v>959</v>
      </c>
      <c r="L352" s="247" t="s">
        <v>104</v>
      </c>
      <c r="M352" s="247" t="s">
        <v>104</v>
      </c>
      <c r="N352" s="247"/>
    </row>
    <row r="353" spans="2:14" x14ac:dyDescent="0.4">
      <c r="B353" s="154">
        <f>VLOOKUP(C353,Companies[],3,FALSE)</f>
        <v>5084555</v>
      </c>
      <c r="C353" s="251" t="s">
        <v>379</v>
      </c>
      <c r="D353" s="247" t="s">
        <v>317</v>
      </c>
      <c r="E353" s="247" t="s">
        <v>907</v>
      </c>
      <c r="F353" s="247" t="s">
        <v>84</v>
      </c>
      <c r="G353" s="247" t="s">
        <v>84</v>
      </c>
      <c r="H353" s="247" t="s">
        <v>104</v>
      </c>
      <c r="I353" s="247" t="s">
        <v>90</v>
      </c>
      <c r="J353" s="248">
        <v>2400000</v>
      </c>
      <c r="K353" s="247" t="s">
        <v>959</v>
      </c>
      <c r="L353" s="247" t="s">
        <v>104</v>
      </c>
      <c r="M353" s="247" t="s">
        <v>104</v>
      </c>
      <c r="N353" s="247"/>
    </row>
    <row r="354" spans="2:14" x14ac:dyDescent="0.4">
      <c r="B354" s="154">
        <f>VLOOKUP(C354,Companies[],3,FALSE)</f>
        <v>5084555</v>
      </c>
      <c r="C354" s="251" t="s">
        <v>379</v>
      </c>
      <c r="D354" s="247" t="s">
        <v>317</v>
      </c>
      <c r="E354" s="247" t="s">
        <v>931</v>
      </c>
      <c r="F354" s="247" t="s">
        <v>84</v>
      </c>
      <c r="G354" s="247" t="s">
        <v>84</v>
      </c>
      <c r="H354" s="247" t="s">
        <v>104</v>
      </c>
      <c r="I354" s="247" t="s">
        <v>90</v>
      </c>
      <c r="J354" s="248">
        <v>265223372.63</v>
      </c>
      <c r="K354" s="247" t="s">
        <v>959</v>
      </c>
      <c r="L354" s="247" t="s">
        <v>104</v>
      </c>
      <c r="M354" s="247" t="s">
        <v>104</v>
      </c>
      <c r="N354" s="247"/>
    </row>
    <row r="355" spans="2:14" x14ac:dyDescent="0.4">
      <c r="B355" s="154">
        <f>VLOOKUP(C355,Companies[],3,FALSE)</f>
        <v>2108291</v>
      </c>
      <c r="C355" s="251" t="s">
        <v>380</v>
      </c>
      <c r="D355" s="247" t="s">
        <v>308</v>
      </c>
      <c r="E355" s="247" t="s">
        <v>864</v>
      </c>
      <c r="F355" s="247" t="s">
        <v>84</v>
      </c>
      <c r="G355" s="247" t="s">
        <v>84</v>
      </c>
      <c r="H355" s="247" t="s">
        <v>104</v>
      </c>
      <c r="I355" s="247" t="s">
        <v>90</v>
      </c>
      <c r="J355" s="248">
        <v>228174307.62</v>
      </c>
      <c r="K355" s="247" t="s">
        <v>959</v>
      </c>
      <c r="L355" s="247" t="s">
        <v>104</v>
      </c>
      <c r="M355" s="247" t="s">
        <v>104</v>
      </c>
      <c r="N355" s="247"/>
    </row>
    <row r="356" spans="2:14" x14ac:dyDescent="0.4">
      <c r="B356" s="154">
        <f>VLOOKUP(C356,Companies[],3,FALSE)</f>
        <v>2108291</v>
      </c>
      <c r="C356" s="251" t="s">
        <v>380</v>
      </c>
      <c r="D356" s="247" t="s">
        <v>311</v>
      </c>
      <c r="E356" s="247" t="s">
        <v>876</v>
      </c>
      <c r="F356" s="247" t="s">
        <v>61</v>
      </c>
      <c r="G356" s="247" t="s">
        <v>84</v>
      </c>
      <c r="H356" s="247" t="s">
        <v>104</v>
      </c>
      <c r="I356" s="247" t="s">
        <v>90</v>
      </c>
      <c r="J356" s="248">
        <v>64480947.18</v>
      </c>
      <c r="K356" s="247" t="s">
        <v>959</v>
      </c>
      <c r="L356" s="247" t="s">
        <v>104</v>
      </c>
      <c r="M356" s="247" t="s">
        <v>104</v>
      </c>
      <c r="N356" s="247"/>
    </row>
    <row r="357" spans="2:14" x14ac:dyDescent="0.4">
      <c r="B357" s="154">
        <f>VLOOKUP(C357,Companies[],3,FALSE)</f>
        <v>2108291</v>
      </c>
      <c r="C357" s="251" t="s">
        <v>380</v>
      </c>
      <c r="D357" s="247" t="s">
        <v>308</v>
      </c>
      <c r="E357" s="247" t="s">
        <v>888</v>
      </c>
      <c r="F357" s="247" t="s">
        <v>84</v>
      </c>
      <c r="G357" s="247" t="s">
        <v>84</v>
      </c>
      <c r="H357" s="247" t="s">
        <v>104</v>
      </c>
      <c r="I357" s="247" t="s">
        <v>90</v>
      </c>
      <c r="J357" s="248">
        <v>17900</v>
      </c>
      <c r="K357" s="247" t="s">
        <v>959</v>
      </c>
      <c r="L357" s="247" t="s">
        <v>104</v>
      </c>
      <c r="M357" s="247" t="s">
        <v>104</v>
      </c>
      <c r="N357" s="247"/>
    </row>
    <row r="358" spans="2:14" x14ac:dyDescent="0.4">
      <c r="B358" s="154">
        <f>VLOOKUP(C358,Companies[],3,FALSE)</f>
        <v>2108291</v>
      </c>
      <c r="C358" s="251" t="s">
        <v>380</v>
      </c>
      <c r="D358" s="247" t="s">
        <v>312</v>
      </c>
      <c r="E358" s="247" t="s">
        <v>891</v>
      </c>
      <c r="F358" s="247" t="s">
        <v>84</v>
      </c>
      <c r="G358" s="247" t="s">
        <v>84</v>
      </c>
      <c r="H358" s="247" t="s">
        <v>104</v>
      </c>
      <c r="I358" s="247" t="s">
        <v>90</v>
      </c>
      <c r="J358" s="248">
        <v>70060229.270000011</v>
      </c>
      <c r="K358" s="247" t="s">
        <v>959</v>
      </c>
      <c r="L358" s="247" t="s">
        <v>104</v>
      </c>
      <c r="M358" s="247" t="s">
        <v>104</v>
      </c>
      <c r="N358" s="247"/>
    </row>
    <row r="359" spans="2:14" x14ac:dyDescent="0.4">
      <c r="B359" s="154">
        <f>VLOOKUP(C359,Companies[],3,FALSE)</f>
        <v>2108291</v>
      </c>
      <c r="C359" s="251" t="s">
        <v>380</v>
      </c>
      <c r="D359" s="247" t="s">
        <v>319</v>
      </c>
      <c r="E359" s="247" t="s">
        <v>903</v>
      </c>
      <c r="F359" s="247" t="s">
        <v>84</v>
      </c>
      <c r="G359" s="247" t="s">
        <v>84</v>
      </c>
      <c r="H359" s="247" t="s">
        <v>104</v>
      </c>
      <c r="I359" s="247" t="s">
        <v>90</v>
      </c>
      <c r="J359" s="248">
        <v>260000</v>
      </c>
      <c r="K359" s="247" t="s">
        <v>959</v>
      </c>
      <c r="L359" s="247" t="s">
        <v>104</v>
      </c>
      <c r="M359" s="247" t="s">
        <v>104</v>
      </c>
      <c r="N359" s="247"/>
    </row>
    <row r="360" spans="2:14" x14ac:dyDescent="0.4">
      <c r="B360" s="154">
        <f>VLOOKUP(C360,Companies[],3,FALSE)</f>
        <v>2108291</v>
      </c>
      <c r="C360" s="251" t="s">
        <v>380</v>
      </c>
      <c r="D360" s="247" t="s">
        <v>317</v>
      </c>
      <c r="E360" s="247" t="s">
        <v>911</v>
      </c>
      <c r="F360" s="247" t="s">
        <v>84</v>
      </c>
      <c r="G360" s="247" t="s">
        <v>84</v>
      </c>
      <c r="H360" s="247" t="s">
        <v>104</v>
      </c>
      <c r="I360" s="247" t="s">
        <v>90</v>
      </c>
      <c r="J360" s="248">
        <v>693900</v>
      </c>
      <c r="K360" s="247" t="s">
        <v>959</v>
      </c>
      <c r="L360" s="247" t="s">
        <v>104</v>
      </c>
      <c r="M360" s="247" t="s">
        <v>104</v>
      </c>
      <c r="N360" s="247"/>
    </row>
    <row r="361" spans="2:14" x14ac:dyDescent="0.4">
      <c r="B361" s="154">
        <f>VLOOKUP(C361,Companies[],3,FALSE)</f>
        <v>2108291</v>
      </c>
      <c r="C361" s="251" t="s">
        <v>380</v>
      </c>
      <c r="D361" s="247" t="s">
        <v>317</v>
      </c>
      <c r="E361" s="247" t="s">
        <v>913</v>
      </c>
      <c r="F361" s="247" t="s">
        <v>84</v>
      </c>
      <c r="G361" s="247" t="s">
        <v>84</v>
      </c>
      <c r="H361" s="247" t="s">
        <v>104</v>
      </c>
      <c r="I361" s="247" t="s">
        <v>90</v>
      </c>
      <c r="J361" s="248">
        <v>60179558</v>
      </c>
      <c r="K361" s="247" t="s">
        <v>959</v>
      </c>
      <c r="L361" s="247" t="s">
        <v>104</v>
      </c>
      <c r="M361" s="247" t="s">
        <v>104</v>
      </c>
      <c r="N361" s="247"/>
    </row>
    <row r="362" spans="2:14" x14ac:dyDescent="0.4">
      <c r="B362" s="154">
        <f>VLOOKUP(C362,Companies[],3,FALSE)</f>
        <v>5261198</v>
      </c>
      <c r="C362" s="251" t="s">
        <v>381</v>
      </c>
      <c r="D362" s="247" t="s">
        <v>308</v>
      </c>
      <c r="E362" s="247" t="s">
        <v>857</v>
      </c>
      <c r="F362" s="247" t="s">
        <v>84</v>
      </c>
      <c r="G362" s="247" t="s">
        <v>84</v>
      </c>
      <c r="H362" s="247" t="s">
        <v>104</v>
      </c>
      <c r="I362" s="247" t="s">
        <v>90</v>
      </c>
      <c r="J362" s="248">
        <v>1000000000</v>
      </c>
      <c r="K362" s="247" t="s">
        <v>959</v>
      </c>
      <c r="L362" s="247" t="s">
        <v>104</v>
      </c>
      <c r="M362" s="247" t="s">
        <v>104</v>
      </c>
      <c r="N362" s="247"/>
    </row>
    <row r="363" spans="2:14" x14ac:dyDescent="0.4">
      <c r="B363" s="154">
        <f>VLOOKUP(C363,Companies[],3,FALSE)</f>
        <v>5261198</v>
      </c>
      <c r="C363" s="251" t="s">
        <v>381</v>
      </c>
      <c r="D363" s="247" t="s">
        <v>313</v>
      </c>
      <c r="E363" s="247" t="s">
        <v>861</v>
      </c>
      <c r="F363" s="247" t="s">
        <v>84</v>
      </c>
      <c r="G363" s="247" t="s">
        <v>84</v>
      </c>
      <c r="H363" s="247" t="s">
        <v>104</v>
      </c>
      <c r="I363" s="247" t="s">
        <v>90</v>
      </c>
      <c r="J363" s="248">
        <v>34899637.950000003</v>
      </c>
      <c r="K363" s="247" t="s">
        <v>959</v>
      </c>
      <c r="L363" s="247" t="s">
        <v>104</v>
      </c>
      <c r="M363" s="247" t="s">
        <v>104</v>
      </c>
      <c r="N363" s="247"/>
    </row>
    <row r="364" spans="2:14" x14ac:dyDescent="0.4">
      <c r="B364" s="154">
        <f>VLOOKUP(C364,Companies[],3,FALSE)</f>
        <v>5261198</v>
      </c>
      <c r="C364" s="251" t="s">
        <v>381</v>
      </c>
      <c r="D364" s="247" t="s">
        <v>313</v>
      </c>
      <c r="E364" s="247" t="s">
        <v>866</v>
      </c>
      <c r="F364" s="247" t="s">
        <v>84</v>
      </c>
      <c r="G364" s="247" t="s">
        <v>84</v>
      </c>
      <c r="H364" s="247" t="s">
        <v>104</v>
      </c>
      <c r="I364" s="247" t="s">
        <v>90</v>
      </c>
      <c r="J364" s="248">
        <v>73289239.700000003</v>
      </c>
      <c r="K364" s="247" t="s">
        <v>959</v>
      </c>
      <c r="L364" s="247" t="s">
        <v>104</v>
      </c>
      <c r="M364" s="247" t="s">
        <v>104</v>
      </c>
      <c r="N364" s="247"/>
    </row>
    <row r="365" spans="2:14" x14ac:dyDescent="0.4">
      <c r="B365" s="154">
        <f>VLOOKUP(C365,Companies[],3,FALSE)</f>
        <v>5261198</v>
      </c>
      <c r="C365" s="251" t="s">
        <v>381</v>
      </c>
      <c r="D365" s="247" t="s">
        <v>308</v>
      </c>
      <c r="E365" s="247" t="s">
        <v>872</v>
      </c>
      <c r="F365" s="247" t="s">
        <v>61</v>
      </c>
      <c r="G365" s="247" t="s">
        <v>84</v>
      </c>
      <c r="H365" s="247" t="s">
        <v>104</v>
      </c>
      <c r="I365" s="247" t="s">
        <v>90</v>
      </c>
      <c r="J365" s="248">
        <v>4213500000</v>
      </c>
      <c r="K365" s="247" t="s">
        <v>959</v>
      </c>
      <c r="L365" s="247" t="s">
        <v>104</v>
      </c>
      <c r="M365" s="247" t="s">
        <v>104</v>
      </c>
      <c r="N365" s="247"/>
    </row>
    <row r="366" spans="2:14" x14ac:dyDescent="0.4">
      <c r="B366" s="154">
        <f>VLOOKUP(C366,Companies[],3,FALSE)</f>
        <v>5261198</v>
      </c>
      <c r="C366" s="251" t="s">
        <v>381</v>
      </c>
      <c r="D366" s="247" t="s">
        <v>311</v>
      </c>
      <c r="E366" s="247" t="s">
        <v>876</v>
      </c>
      <c r="F366" s="247" t="s">
        <v>61</v>
      </c>
      <c r="G366" s="247" t="s">
        <v>84</v>
      </c>
      <c r="H366" s="247" t="s">
        <v>104</v>
      </c>
      <c r="I366" s="247" t="s">
        <v>90</v>
      </c>
      <c r="J366" s="248">
        <v>23128450</v>
      </c>
      <c r="K366" s="247" t="s">
        <v>959</v>
      </c>
      <c r="L366" s="247" t="s">
        <v>104</v>
      </c>
      <c r="M366" s="247" t="s">
        <v>104</v>
      </c>
      <c r="N366" s="247"/>
    </row>
    <row r="367" spans="2:14" x14ac:dyDescent="0.4">
      <c r="B367" s="154">
        <f>VLOOKUP(C367,Companies[],3,FALSE)</f>
        <v>5261198</v>
      </c>
      <c r="C367" s="251" t="s">
        <v>381</v>
      </c>
      <c r="D367" s="247" t="s">
        <v>320</v>
      </c>
      <c r="E367" s="247" t="s">
        <v>885</v>
      </c>
      <c r="F367" s="247" t="s">
        <v>84</v>
      </c>
      <c r="G367" s="247" t="s">
        <v>84</v>
      </c>
      <c r="H367" s="247" t="s">
        <v>104</v>
      </c>
      <c r="I367" s="247" t="s">
        <v>90</v>
      </c>
      <c r="J367" s="248">
        <v>245088000</v>
      </c>
      <c r="K367" s="247" t="s">
        <v>959</v>
      </c>
      <c r="L367" s="247" t="s">
        <v>104</v>
      </c>
      <c r="M367" s="247" t="s">
        <v>104</v>
      </c>
      <c r="N367" s="247"/>
    </row>
    <row r="368" spans="2:14" x14ac:dyDescent="0.4">
      <c r="B368" s="154">
        <f>VLOOKUP(C368,Companies[],3,FALSE)</f>
        <v>5261198</v>
      </c>
      <c r="C368" s="251" t="s">
        <v>381</v>
      </c>
      <c r="D368" s="247" t="s">
        <v>308</v>
      </c>
      <c r="E368" s="247" t="s">
        <v>888</v>
      </c>
      <c r="F368" s="247" t="s">
        <v>84</v>
      </c>
      <c r="G368" s="247" t="s">
        <v>84</v>
      </c>
      <c r="H368" s="247" t="s">
        <v>104</v>
      </c>
      <c r="I368" s="247" t="s">
        <v>90</v>
      </c>
      <c r="J368" s="248">
        <v>310500000</v>
      </c>
      <c r="K368" s="247" t="s">
        <v>959</v>
      </c>
      <c r="L368" s="247" t="s">
        <v>104</v>
      </c>
      <c r="M368" s="247" t="s">
        <v>104</v>
      </c>
      <c r="N368" s="247"/>
    </row>
    <row r="369" spans="2:14" x14ac:dyDescent="0.4">
      <c r="B369" s="154">
        <f>VLOOKUP(C369,Companies[],3,FALSE)</f>
        <v>5261198</v>
      </c>
      <c r="C369" s="251" t="s">
        <v>381</v>
      </c>
      <c r="D369" s="247" t="s">
        <v>312</v>
      </c>
      <c r="E369" s="247" t="s">
        <v>891</v>
      </c>
      <c r="F369" s="247" t="s">
        <v>84</v>
      </c>
      <c r="G369" s="247" t="s">
        <v>84</v>
      </c>
      <c r="H369" s="247" t="s">
        <v>104</v>
      </c>
      <c r="I369" s="247" t="s">
        <v>90</v>
      </c>
      <c r="J369" s="248">
        <v>359832400</v>
      </c>
      <c r="K369" s="247" t="s">
        <v>959</v>
      </c>
      <c r="L369" s="247" t="s">
        <v>104</v>
      </c>
      <c r="M369" s="247" t="s">
        <v>104</v>
      </c>
      <c r="N369" s="247"/>
    </row>
    <row r="370" spans="2:14" x14ac:dyDescent="0.4">
      <c r="B370" s="154">
        <f>VLOOKUP(C370,Companies[],3,FALSE)</f>
        <v>5261198</v>
      </c>
      <c r="C370" s="251" t="s">
        <v>381</v>
      </c>
      <c r="D370" s="247" t="s">
        <v>313</v>
      </c>
      <c r="E370" s="247" t="s">
        <v>893</v>
      </c>
      <c r="F370" s="247" t="s">
        <v>84</v>
      </c>
      <c r="G370" s="247" t="s">
        <v>84</v>
      </c>
      <c r="H370" s="247" t="s">
        <v>104</v>
      </c>
      <c r="I370" s="247" t="s">
        <v>90</v>
      </c>
      <c r="J370" s="248">
        <v>691030600</v>
      </c>
      <c r="K370" s="247" t="s">
        <v>959</v>
      </c>
      <c r="L370" s="247" t="s">
        <v>104</v>
      </c>
      <c r="M370" s="247" t="s">
        <v>104</v>
      </c>
      <c r="N370" s="247"/>
    </row>
    <row r="371" spans="2:14" x14ac:dyDescent="0.4">
      <c r="B371" s="154">
        <f>VLOOKUP(C371,Companies[],3,FALSE)</f>
        <v>5261198</v>
      </c>
      <c r="C371" s="251" t="s">
        <v>381</v>
      </c>
      <c r="D371" s="247" t="s">
        <v>319</v>
      </c>
      <c r="E371" s="247" t="s">
        <v>903</v>
      </c>
      <c r="F371" s="247" t="s">
        <v>84</v>
      </c>
      <c r="G371" s="247" t="s">
        <v>84</v>
      </c>
      <c r="H371" s="247" t="s">
        <v>104</v>
      </c>
      <c r="I371" s="247" t="s">
        <v>90</v>
      </c>
      <c r="J371" s="248">
        <v>336000</v>
      </c>
      <c r="K371" s="247" t="s">
        <v>959</v>
      </c>
      <c r="L371" s="247" t="s">
        <v>104</v>
      </c>
      <c r="M371" s="247" t="s">
        <v>104</v>
      </c>
      <c r="N371" s="247"/>
    </row>
    <row r="372" spans="2:14" x14ac:dyDescent="0.4">
      <c r="B372" s="154">
        <f>VLOOKUP(C372,Companies[],3,FALSE)</f>
        <v>5261198</v>
      </c>
      <c r="C372" s="251" t="s">
        <v>381</v>
      </c>
      <c r="D372" s="247" t="s">
        <v>319</v>
      </c>
      <c r="E372" s="247" t="s">
        <v>907</v>
      </c>
      <c r="F372" s="247" t="s">
        <v>84</v>
      </c>
      <c r="G372" s="247" t="s">
        <v>84</v>
      </c>
      <c r="H372" s="247" t="s">
        <v>104</v>
      </c>
      <c r="I372" s="247" t="s">
        <v>90</v>
      </c>
      <c r="J372" s="248">
        <v>4964400</v>
      </c>
      <c r="K372" s="247" t="s">
        <v>959</v>
      </c>
      <c r="L372" s="247" t="s">
        <v>104</v>
      </c>
      <c r="M372" s="247" t="s">
        <v>104</v>
      </c>
      <c r="N372" s="247"/>
    </row>
    <row r="373" spans="2:14" x14ac:dyDescent="0.4">
      <c r="B373" s="154">
        <f>VLOOKUP(C373,Companies[],3,FALSE)</f>
        <v>5261198</v>
      </c>
      <c r="C373" s="251" t="s">
        <v>381</v>
      </c>
      <c r="D373" s="247" t="s">
        <v>317</v>
      </c>
      <c r="E373" s="247" t="s">
        <v>911</v>
      </c>
      <c r="F373" s="247" t="s">
        <v>84</v>
      </c>
      <c r="G373" s="247" t="s">
        <v>84</v>
      </c>
      <c r="H373" s="247" t="s">
        <v>104</v>
      </c>
      <c r="I373" s="247" t="s">
        <v>90</v>
      </c>
      <c r="J373" s="248">
        <v>930604</v>
      </c>
      <c r="K373" s="247" t="s">
        <v>959</v>
      </c>
      <c r="L373" s="247" t="s">
        <v>104</v>
      </c>
      <c r="M373" s="247" t="s">
        <v>104</v>
      </c>
      <c r="N373" s="247"/>
    </row>
    <row r="374" spans="2:14" x14ac:dyDescent="0.4">
      <c r="B374" s="154">
        <f>VLOOKUP(C374,Companies[],3,FALSE)</f>
        <v>5261198</v>
      </c>
      <c r="C374" s="251" t="s">
        <v>381</v>
      </c>
      <c r="D374" s="247" t="s">
        <v>317</v>
      </c>
      <c r="E374" s="247" t="s">
        <v>913</v>
      </c>
      <c r="F374" s="247" t="s">
        <v>84</v>
      </c>
      <c r="G374" s="247" t="s">
        <v>84</v>
      </c>
      <c r="H374" s="247" t="s">
        <v>104</v>
      </c>
      <c r="I374" s="247" t="s">
        <v>90</v>
      </c>
      <c r="J374" s="248">
        <v>61938787</v>
      </c>
      <c r="K374" s="247" t="s">
        <v>959</v>
      </c>
      <c r="L374" s="247" t="s">
        <v>104</v>
      </c>
      <c r="M374" s="247" t="s">
        <v>104</v>
      </c>
      <c r="N374" s="247"/>
    </row>
    <row r="375" spans="2:14" x14ac:dyDescent="0.4">
      <c r="B375" s="154">
        <f>VLOOKUP(C375,Companies[],3,FALSE)</f>
        <v>5261198</v>
      </c>
      <c r="C375" s="251" t="s">
        <v>381</v>
      </c>
      <c r="D375" s="247" t="s">
        <v>317</v>
      </c>
      <c r="E375" s="247" t="s">
        <v>915</v>
      </c>
      <c r="F375" s="247" t="s">
        <v>84</v>
      </c>
      <c r="G375" s="247" t="s">
        <v>84</v>
      </c>
      <c r="H375" s="247" t="s">
        <v>104</v>
      </c>
      <c r="I375" s="247" t="s">
        <v>90</v>
      </c>
      <c r="J375" s="248">
        <v>223682195.03999999</v>
      </c>
      <c r="K375" s="247" t="s">
        <v>959</v>
      </c>
      <c r="L375" s="247" t="s">
        <v>104</v>
      </c>
      <c r="M375" s="247" t="s">
        <v>104</v>
      </c>
      <c r="N375" s="247"/>
    </row>
    <row r="376" spans="2:14" x14ac:dyDescent="0.4">
      <c r="B376" s="154">
        <f>VLOOKUP(C376,Companies[],3,FALSE)</f>
        <v>2590565</v>
      </c>
      <c r="C376" s="251" t="s">
        <v>382</v>
      </c>
      <c r="D376" s="247" t="s">
        <v>308</v>
      </c>
      <c r="E376" s="247" t="s">
        <v>857</v>
      </c>
      <c r="F376" s="247" t="s">
        <v>84</v>
      </c>
      <c r="G376" s="247" t="s">
        <v>84</v>
      </c>
      <c r="H376" s="247" t="s">
        <v>104</v>
      </c>
      <c r="I376" s="247" t="s">
        <v>90</v>
      </c>
      <c r="J376" s="248">
        <v>206072923.71000001</v>
      </c>
      <c r="K376" s="247" t="s">
        <v>959</v>
      </c>
      <c r="L376" s="247" t="s">
        <v>104</v>
      </c>
      <c r="M376" s="247" t="s">
        <v>104</v>
      </c>
      <c r="N376" s="247"/>
    </row>
    <row r="377" spans="2:14" x14ac:dyDescent="0.4">
      <c r="B377" s="154">
        <f>VLOOKUP(C377,Companies[],3,FALSE)</f>
        <v>2590565</v>
      </c>
      <c r="C377" s="251" t="s">
        <v>382</v>
      </c>
      <c r="D377" s="247" t="s">
        <v>308</v>
      </c>
      <c r="E377" s="247" t="s">
        <v>864</v>
      </c>
      <c r="F377" s="247" t="s">
        <v>84</v>
      </c>
      <c r="G377" s="247" t="s">
        <v>84</v>
      </c>
      <c r="H377" s="247" t="s">
        <v>104</v>
      </c>
      <c r="I377" s="247" t="s">
        <v>90</v>
      </c>
      <c r="J377" s="248">
        <v>26611541.390000001</v>
      </c>
      <c r="K377" s="247" t="s">
        <v>959</v>
      </c>
      <c r="L377" s="247" t="s">
        <v>104</v>
      </c>
      <c r="M377" s="247" t="s">
        <v>104</v>
      </c>
      <c r="N377" s="247"/>
    </row>
    <row r="378" spans="2:14" x14ac:dyDescent="0.4">
      <c r="B378" s="154">
        <f>VLOOKUP(C378,Companies[],3,FALSE)</f>
        <v>2590565</v>
      </c>
      <c r="C378" s="251" t="s">
        <v>382</v>
      </c>
      <c r="D378" s="247" t="s">
        <v>308</v>
      </c>
      <c r="E378" s="247" t="s">
        <v>872</v>
      </c>
      <c r="F378" s="247" t="s">
        <v>61</v>
      </c>
      <c r="G378" s="247" t="s">
        <v>84</v>
      </c>
      <c r="H378" s="247" t="s">
        <v>104</v>
      </c>
      <c r="I378" s="247" t="s">
        <v>90</v>
      </c>
      <c r="J378" s="248">
        <v>461419381.68000001</v>
      </c>
      <c r="K378" s="247" t="s">
        <v>959</v>
      </c>
      <c r="L378" s="247" t="s">
        <v>104</v>
      </c>
      <c r="M378" s="247" t="s">
        <v>104</v>
      </c>
      <c r="N378" s="247"/>
    </row>
    <row r="379" spans="2:14" x14ac:dyDescent="0.4">
      <c r="B379" s="154">
        <f>VLOOKUP(C379,Companies[],3,FALSE)</f>
        <v>2590565</v>
      </c>
      <c r="C379" s="251" t="s">
        <v>382</v>
      </c>
      <c r="D379" s="247" t="s">
        <v>311</v>
      </c>
      <c r="E379" s="247" t="s">
        <v>876</v>
      </c>
      <c r="F379" s="247" t="s">
        <v>61</v>
      </c>
      <c r="G379" s="247" t="s">
        <v>84</v>
      </c>
      <c r="H379" s="247" t="s">
        <v>104</v>
      </c>
      <c r="I379" s="247" t="s">
        <v>90</v>
      </c>
      <c r="J379" s="248">
        <v>3747090</v>
      </c>
      <c r="K379" s="247" t="s">
        <v>959</v>
      </c>
      <c r="L379" s="247" t="s">
        <v>104</v>
      </c>
      <c r="M379" s="247" t="s">
        <v>104</v>
      </c>
      <c r="N379" s="247"/>
    </row>
    <row r="380" spans="2:14" x14ac:dyDescent="0.4">
      <c r="B380" s="154">
        <f>VLOOKUP(C380,Companies[],3,FALSE)</f>
        <v>2590565</v>
      </c>
      <c r="C380" s="251" t="s">
        <v>382</v>
      </c>
      <c r="D380" s="247" t="s">
        <v>312</v>
      </c>
      <c r="E380" s="247" t="s">
        <v>891</v>
      </c>
      <c r="F380" s="247" t="s">
        <v>84</v>
      </c>
      <c r="G380" s="247" t="s">
        <v>84</v>
      </c>
      <c r="H380" s="247" t="s">
        <v>104</v>
      </c>
      <c r="I380" s="247" t="s">
        <v>90</v>
      </c>
      <c r="J380" s="248">
        <v>60486502.209999993</v>
      </c>
      <c r="K380" s="247" t="s">
        <v>959</v>
      </c>
      <c r="L380" s="247" t="s">
        <v>104</v>
      </c>
      <c r="M380" s="247" t="s">
        <v>104</v>
      </c>
      <c r="N380" s="247"/>
    </row>
    <row r="381" spans="2:14" x14ac:dyDescent="0.4">
      <c r="B381" s="154">
        <f>VLOOKUP(C381,Companies[],3,FALSE)</f>
        <v>2590565</v>
      </c>
      <c r="C381" s="251" t="s">
        <v>382</v>
      </c>
      <c r="D381" s="247" t="s">
        <v>319</v>
      </c>
      <c r="E381" s="247" t="s">
        <v>903</v>
      </c>
      <c r="F381" s="247" t="s">
        <v>84</v>
      </c>
      <c r="G381" s="247" t="s">
        <v>84</v>
      </c>
      <c r="H381" s="247" t="s">
        <v>104</v>
      </c>
      <c r="I381" s="247" t="s">
        <v>90</v>
      </c>
      <c r="J381" s="248">
        <v>26500000</v>
      </c>
      <c r="K381" s="247" t="s">
        <v>959</v>
      </c>
      <c r="L381" s="247" t="s">
        <v>104</v>
      </c>
      <c r="M381" s="247" t="s">
        <v>104</v>
      </c>
      <c r="N381" s="247"/>
    </row>
    <row r="382" spans="2:14" x14ac:dyDescent="0.4">
      <c r="B382" s="154">
        <f>VLOOKUP(C382,Companies[],3,FALSE)</f>
        <v>2590565</v>
      </c>
      <c r="C382" s="251" t="s">
        <v>382</v>
      </c>
      <c r="D382" s="247" t="s">
        <v>311</v>
      </c>
      <c r="E382" s="247" t="s">
        <v>905</v>
      </c>
      <c r="F382" s="247" t="s">
        <v>84</v>
      </c>
      <c r="G382" s="247" t="s">
        <v>84</v>
      </c>
      <c r="H382" s="247" t="s">
        <v>104</v>
      </c>
      <c r="I382" s="247" t="s">
        <v>90</v>
      </c>
      <c r="J382" s="248">
        <v>18427137</v>
      </c>
      <c r="K382" s="247" t="s">
        <v>959</v>
      </c>
      <c r="L382" s="247" t="s">
        <v>104</v>
      </c>
      <c r="M382" s="247" t="s">
        <v>104</v>
      </c>
      <c r="N382" s="247"/>
    </row>
    <row r="383" spans="2:14" x14ac:dyDescent="0.4">
      <c r="B383" s="154">
        <f>VLOOKUP(C383,Companies[],3,FALSE)</f>
        <v>2590565</v>
      </c>
      <c r="C383" s="251" t="s">
        <v>382</v>
      </c>
      <c r="D383" s="247" t="s">
        <v>317</v>
      </c>
      <c r="E383" s="247" t="s">
        <v>909</v>
      </c>
      <c r="F383" s="247" t="s">
        <v>84</v>
      </c>
      <c r="G383" s="247" t="s">
        <v>84</v>
      </c>
      <c r="H383" s="247" t="s">
        <v>104</v>
      </c>
      <c r="I383" s="247" t="s">
        <v>90</v>
      </c>
      <c r="J383" s="248">
        <v>19227481.100000001</v>
      </c>
      <c r="K383" s="247" t="s">
        <v>959</v>
      </c>
      <c r="L383" s="247" t="s">
        <v>104</v>
      </c>
      <c r="M383" s="247" t="s">
        <v>104</v>
      </c>
      <c r="N383" s="247"/>
    </row>
    <row r="384" spans="2:14" x14ac:dyDescent="0.4">
      <c r="B384" s="154">
        <f>VLOOKUP(C384,Companies[],3,FALSE)</f>
        <v>2590565</v>
      </c>
      <c r="C384" s="251" t="s">
        <v>382</v>
      </c>
      <c r="D384" s="247" t="s">
        <v>317</v>
      </c>
      <c r="E384" s="247" t="s">
        <v>911</v>
      </c>
      <c r="F384" s="247" t="s">
        <v>84</v>
      </c>
      <c r="G384" s="247" t="s">
        <v>84</v>
      </c>
      <c r="H384" s="247" t="s">
        <v>104</v>
      </c>
      <c r="I384" s="247" t="s">
        <v>90</v>
      </c>
      <c r="J384" s="248">
        <v>589300</v>
      </c>
      <c r="K384" s="247" t="s">
        <v>959</v>
      </c>
      <c r="L384" s="247" t="s">
        <v>104</v>
      </c>
      <c r="M384" s="247" t="s">
        <v>104</v>
      </c>
      <c r="N384" s="247"/>
    </row>
    <row r="385" spans="2:14" x14ac:dyDescent="0.4">
      <c r="B385" s="154">
        <f>VLOOKUP(C385,Companies[],3,FALSE)</f>
        <v>2590565</v>
      </c>
      <c r="C385" s="251" t="s">
        <v>382</v>
      </c>
      <c r="D385" s="247" t="s">
        <v>317</v>
      </c>
      <c r="E385" s="247" t="s">
        <v>913</v>
      </c>
      <c r="F385" s="247" t="s">
        <v>84</v>
      </c>
      <c r="G385" s="247" t="s">
        <v>84</v>
      </c>
      <c r="H385" s="247" t="s">
        <v>104</v>
      </c>
      <c r="I385" s="247" t="s">
        <v>90</v>
      </c>
      <c r="J385" s="248">
        <v>1446083</v>
      </c>
      <c r="K385" s="247" t="s">
        <v>959</v>
      </c>
      <c r="L385" s="247" t="s">
        <v>104</v>
      </c>
      <c r="M385" s="247" t="s">
        <v>104</v>
      </c>
      <c r="N385" s="247"/>
    </row>
    <row r="386" spans="2:14" x14ac:dyDescent="0.4">
      <c r="B386" s="154">
        <f>VLOOKUP(C386,Companies[],3,FALSE)</f>
        <v>2590565</v>
      </c>
      <c r="C386" s="251" t="s">
        <v>382</v>
      </c>
      <c r="D386" s="247" t="s">
        <v>317</v>
      </c>
      <c r="E386" s="247" t="s">
        <v>915</v>
      </c>
      <c r="F386" s="247" t="s">
        <v>84</v>
      </c>
      <c r="G386" s="247" t="s">
        <v>84</v>
      </c>
      <c r="H386" s="247" t="s">
        <v>104</v>
      </c>
      <c r="I386" s="247" t="s">
        <v>90</v>
      </c>
      <c r="J386" s="248">
        <v>10744804.5</v>
      </c>
      <c r="K386" s="247" t="s">
        <v>959</v>
      </c>
      <c r="L386" s="247" t="s">
        <v>104</v>
      </c>
      <c r="M386" s="247" t="s">
        <v>104</v>
      </c>
      <c r="N386" s="247"/>
    </row>
    <row r="387" spans="2:14" x14ac:dyDescent="0.4">
      <c r="B387" s="154">
        <f>VLOOKUP(C387,Companies[],3,FALSE)</f>
        <v>2590565</v>
      </c>
      <c r="C387" s="251" t="s">
        <v>382</v>
      </c>
      <c r="D387" s="247" t="s">
        <v>317</v>
      </c>
      <c r="E387" s="247" t="s">
        <v>931</v>
      </c>
      <c r="F387" s="247" t="s">
        <v>84</v>
      </c>
      <c r="G387" s="247" t="s">
        <v>84</v>
      </c>
      <c r="H387" s="247" t="s">
        <v>104</v>
      </c>
      <c r="I387" s="247" t="s">
        <v>90</v>
      </c>
      <c r="J387" s="248">
        <v>85170100</v>
      </c>
      <c r="K387" s="247" t="s">
        <v>959</v>
      </c>
      <c r="L387" s="247" t="s">
        <v>104</v>
      </c>
      <c r="M387" s="247" t="s">
        <v>104</v>
      </c>
      <c r="N387" s="247"/>
    </row>
    <row r="388" spans="2:14" x14ac:dyDescent="0.4">
      <c r="B388" s="154">
        <f>VLOOKUP(C388,Companies[],3,FALSE)</f>
        <v>5295858</v>
      </c>
      <c r="C388" s="251" t="s">
        <v>383</v>
      </c>
      <c r="D388" s="247" t="s">
        <v>313</v>
      </c>
      <c r="E388" s="247" t="s">
        <v>861</v>
      </c>
      <c r="F388" s="247" t="s">
        <v>84</v>
      </c>
      <c r="G388" s="247" t="s">
        <v>84</v>
      </c>
      <c r="H388" s="247" t="s">
        <v>104</v>
      </c>
      <c r="I388" s="247" t="s">
        <v>90</v>
      </c>
      <c r="J388" s="248">
        <v>142954653.80000001</v>
      </c>
      <c r="K388" s="247" t="s">
        <v>959</v>
      </c>
      <c r="L388" s="247" t="s">
        <v>104</v>
      </c>
      <c r="M388" s="247" t="s">
        <v>104</v>
      </c>
      <c r="N388" s="247"/>
    </row>
    <row r="389" spans="2:14" x14ac:dyDescent="0.4">
      <c r="B389" s="154">
        <f>VLOOKUP(C389,Companies[],3,FALSE)</f>
        <v>5295858</v>
      </c>
      <c r="C389" s="251" t="s">
        <v>383</v>
      </c>
      <c r="D389" s="247" t="s">
        <v>313</v>
      </c>
      <c r="E389" s="247" t="s">
        <v>866</v>
      </c>
      <c r="F389" s="247" t="s">
        <v>84</v>
      </c>
      <c r="G389" s="247" t="s">
        <v>84</v>
      </c>
      <c r="H389" s="247" t="s">
        <v>104</v>
      </c>
      <c r="I389" s="247" t="s">
        <v>90</v>
      </c>
      <c r="J389" s="248">
        <v>300204773</v>
      </c>
      <c r="K389" s="247" t="s">
        <v>959</v>
      </c>
      <c r="L389" s="247" t="s">
        <v>104</v>
      </c>
      <c r="M389" s="247" t="s">
        <v>104</v>
      </c>
      <c r="N389" s="247"/>
    </row>
    <row r="390" spans="2:14" x14ac:dyDescent="0.4">
      <c r="B390" s="154">
        <f>VLOOKUP(C390,Companies[],3,FALSE)</f>
        <v>5295858</v>
      </c>
      <c r="C390" s="251" t="s">
        <v>383</v>
      </c>
      <c r="D390" s="247" t="s">
        <v>308</v>
      </c>
      <c r="E390" s="247" t="s">
        <v>872</v>
      </c>
      <c r="F390" s="247" t="s">
        <v>61</v>
      </c>
      <c r="G390" s="247" t="s">
        <v>61</v>
      </c>
      <c r="H390" s="247" t="s">
        <v>668</v>
      </c>
      <c r="I390" s="247" t="s">
        <v>90</v>
      </c>
      <c r="J390" s="248">
        <v>2030805099</v>
      </c>
      <c r="K390" s="247" t="s">
        <v>959</v>
      </c>
      <c r="L390" s="247" t="s">
        <v>104</v>
      </c>
      <c r="M390" s="247" t="s">
        <v>104</v>
      </c>
      <c r="N390" s="247"/>
    </row>
    <row r="391" spans="2:14" x14ac:dyDescent="0.4">
      <c r="B391" s="154">
        <f>VLOOKUP(C391,Companies[],3,FALSE)</f>
        <v>5295858</v>
      </c>
      <c r="C391" s="251" t="s">
        <v>383</v>
      </c>
      <c r="D391" s="247" t="s">
        <v>311</v>
      </c>
      <c r="E391" s="247" t="s">
        <v>876</v>
      </c>
      <c r="F391" s="247" t="s">
        <v>61</v>
      </c>
      <c r="G391" s="247" t="s">
        <v>61</v>
      </c>
      <c r="H391" s="247" t="s">
        <v>668</v>
      </c>
      <c r="I391" s="247" t="s">
        <v>90</v>
      </c>
      <c r="J391" s="248">
        <v>24822174</v>
      </c>
      <c r="K391" s="247" t="s">
        <v>959</v>
      </c>
      <c r="L391" s="247" t="s">
        <v>104</v>
      </c>
      <c r="M391" s="247" t="s">
        <v>104</v>
      </c>
      <c r="N391" s="247"/>
    </row>
    <row r="392" spans="2:14" x14ac:dyDescent="0.4">
      <c r="B392" s="154">
        <f>VLOOKUP(C392,Companies[],3,FALSE)</f>
        <v>5295858</v>
      </c>
      <c r="C392" s="251" t="s">
        <v>383</v>
      </c>
      <c r="D392" s="247" t="s">
        <v>311</v>
      </c>
      <c r="E392" s="247" t="s">
        <v>880</v>
      </c>
      <c r="F392" s="247" t="s">
        <v>84</v>
      </c>
      <c r="G392" s="247" t="s">
        <v>84</v>
      </c>
      <c r="H392" s="247" t="s">
        <v>104</v>
      </c>
      <c r="I392" s="247" t="s">
        <v>90</v>
      </c>
      <c r="J392" s="248">
        <v>71981515</v>
      </c>
      <c r="K392" s="247" t="s">
        <v>959</v>
      </c>
      <c r="L392" s="247" t="s">
        <v>104</v>
      </c>
      <c r="M392" s="247" t="s">
        <v>104</v>
      </c>
      <c r="N392" s="247"/>
    </row>
    <row r="393" spans="2:14" x14ac:dyDescent="0.4">
      <c r="B393" s="154">
        <f>VLOOKUP(C393,Companies[],3,FALSE)</f>
        <v>5295858</v>
      </c>
      <c r="C393" s="251" t="s">
        <v>383</v>
      </c>
      <c r="D393" s="247" t="s">
        <v>320</v>
      </c>
      <c r="E393" s="247" t="s">
        <v>885</v>
      </c>
      <c r="F393" s="247" t="s">
        <v>84</v>
      </c>
      <c r="G393" s="247" t="s">
        <v>84</v>
      </c>
      <c r="H393" s="247" t="s">
        <v>104</v>
      </c>
      <c r="I393" s="247" t="s">
        <v>90</v>
      </c>
      <c r="J393" s="248">
        <v>40320000</v>
      </c>
      <c r="K393" s="247" t="s">
        <v>959</v>
      </c>
      <c r="L393" s="247" t="s">
        <v>104</v>
      </c>
      <c r="M393" s="247" t="s">
        <v>104</v>
      </c>
      <c r="N393" s="247"/>
    </row>
    <row r="394" spans="2:14" x14ac:dyDescent="0.4">
      <c r="B394" s="154">
        <f>VLOOKUP(C394,Companies[],3,FALSE)</f>
        <v>5295858</v>
      </c>
      <c r="C394" s="251" t="s">
        <v>383</v>
      </c>
      <c r="D394" s="247" t="s">
        <v>312</v>
      </c>
      <c r="E394" s="247" t="s">
        <v>891</v>
      </c>
      <c r="F394" s="247" t="s">
        <v>84</v>
      </c>
      <c r="G394" s="247" t="s">
        <v>84</v>
      </c>
      <c r="H394" s="247" t="s">
        <v>104</v>
      </c>
      <c r="I394" s="247" t="s">
        <v>90</v>
      </c>
      <c r="J394" s="248">
        <v>1186921172</v>
      </c>
      <c r="K394" s="247" t="s">
        <v>959</v>
      </c>
      <c r="L394" s="247" t="s">
        <v>104</v>
      </c>
      <c r="M394" s="247" t="s">
        <v>104</v>
      </c>
      <c r="N394" s="247"/>
    </row>
    <row r="395" spans="2:14" x14ac:dyDescent="0.4">
      <c r="B395" s="154">
        <f>VLOOKUP(C395,Companies[],3,FALSE)</f>
        <v>5295858</v>
      </c>
      <c r="C395" s="251" t="s">
        <v>383</v>
      </c>
      <c r="D395" s="247" t="s">
        <v>313</v>
      </c>
      <c r="E395" s="247" t="s">
        <v>893</v>
      </c>
      <c r="F395" s="247" t="s">
        <v>84</v>
      </c>
      <c r="G395" s="247" t="s">
        <v>84</v>
      </c>
      <c r="H395" s="247" t="s">
        <v>104</v>
      </c>
      <c r="I395" s="247" t="s">
        <v>90</v>
      </c>
      <c r="J395" s="248">
        <v>1166200</v>
      </c>
      <c r="K395" s="247" t="s">
        <v>959</v>
      </c>
      <c r="L395" s="247" t="s">
        <v>104</v>
      </c>
      <c r="M395" s="247" t="s">
        <v>104</v>
      </c>
      <c r="N395" s="247"/>
    </row>
    <row r="396" spans="2:14" x14ac:dyDescent="0.4">
      <c r="B396" s="154">
        <f>VLOOKUP(C396,Companies[],3,FALSE)</f>
        <v>5295858</v>
      </c>
      <c r="C396" s="251" t="s">
        <v>383</v>
      </c>
      <c r="D396" s="247" t="s">
        <v>319</v>
      </c>
      <c r="E396" s="247" t="s">
        <v>903</v>
      </c>
      <c r="F396" s="247" t="s">
        <v>84</v>
      </c>
      <c r="G396" s="247" t="s">
        <v>84</v>
      </c>
      <c r="H396" s="247" t="s">
        <v>104</v>
      </c>
      <c r="I396" s="247" t="s">
        <v>90</v>
      </c>
      <c r="J396" s="248">
        <v>70000</v>
      </c>
      <c r="K396" s="247" t="s">
        <v>959</v>
      </c>
      <c r="L396" s="247" t="s">
        <v>104</v>
      </c>
      <c r="M396" s="247" t="s">
        <v>104</v>
      </c>
      <c r="N396" s="247"/>
    </row>
    <row r="397" spans="2:14" x14ac:dyDescent="0.4">
      <c r="B397" s="154">
        <f>VLOOKUP(C397,Companies[],3,FALSE)</f>
        <v>5295858</v>
      </c>
      <c r="C397" s="251" t="s">
        <v>383</v>
      </c>
      <c r="D397" s="247" t="s">
        <v>319</v>
      </c>
      <c r="E397" s="247" t="s">
        <v>907</v>
      </c>
      <c r="F397" s="247" t="s">
        <v>84</v>
      </c>
      <c r="G397" s="247" t="s">
        <v>84</v>
      </c>
      <c r="H397" s="247" t="s">
        <v>104</v>
      </c>
      <c r="I397" s="247" t="s">
        <v>90</v>
      </c>
      <c r="J397" s="248">
        <v>288000</v>
      </c>
      <c r="K397" s="247" t="s">
        <v>959</v>
      </c>
      <c r="L397" s="247" t="s">
        <v>104</v>
      </c>
      <c r="M397" s="247" t="s">
        <v>104</v>
      </c>
      <c r="N397" s="247"/>
    </row>
    <row r="398" spans="2:14" x14ac:dyDescent="0.4">
      <c r="B398" s="154">
        <f>VLOOKUP(C398,Companies[],3,FALSE)</f>
        <v>5295858</v>
      </c>
      <c r="C398" s="251" t="s">
        <v>383</v>
      </c>
      <c r="D398" s="247" t="s">
        <v>317</v>
      </c>
      <c r="E398" s="247" t="s">
        <v>909</v>
      </c>
      <c r="F398" s="247" t="s">
        <v>84</v>
      </c>
      <c r="G398" s="247" t="s">
        <v>84</v>
      </c>
      <c r="H398" s="247" t="s">
        <v>104</v>
      </c>
      <c r="I398" s="247" t="s">
        <v>90</v>
      </c>
      <c r="J398" s="248">
        <v>18229653</v>
      </c>
      <c r="K398" s="247" t="s">
        <v>959</v>
      </c>
      <c r="L398" s="247" t="s">
        <v>104</v>
      </c>
      <c r="M398" s="247" t="s">
        <v>104</v>
      </c>
      <c r="N398" s="247"/>
    </row>
    <row r="399" spans="2:14" x14ac:dyDescent="0.4">
      <c r="B399" s="154">
        <f>VLOOKUP(C399,Companies[],3,FALSE)</f>
        <v>5295858</v>
      </c>
      <c r="C399" s="251" t="s">
        <v>383</v>
      </c>
      <c r="D399" s="247" t="s">
        <v>317</v>
      </c>
      <c r="E399" s="247" t="s">
        <v>911</v>
      </c>
      <c r="F399" s="247" t="s">
        <v>84</v>
      </c>
      <c r="G399" s="247" t="s">
        <v>84</v>
      </c>
      <c r="H399" s="247" t="s">
        <v>104</v>
      </c>
      <c r="I399" s="247" t="s">
        <v>90</v>
      </c>
      <c r="J399" s="248">
        <v>4826879</v>
      </c>
      <c r="K399" s="247" t="s">
        <v>959</v>
      </c>
      <c r="L399" s="247" t="s">
        <v>104</v>
      </c>
      <c r="M399" s="247" t="s">
        <v>104</v>
      </c>
      <c r="N399" s="247"/>
    </row>
    <row r="400" spans="2:14" x14ac:dyDescent="0.4">
      <c r="B400" s="154">
        <f>VLOOKUP(C400,Companies[],3,FALSE)</f>
        <v>5295858</v>
      </c>
      <c r="C400" s="251" t="s">
        <v>383</v>
      </c>
      <c r="D400" s="247" t="s">
        <v>317</v>
      </c>
      <c r="E400" s="247" t="s">
        <v>913</v>
      </c>
      <c r="F400" s="247" t="s">
        <v>84</v>
      </c>
      <c r="G400" s="247" t="s">
        <v>84</v>
      </c>
      <c r="H400" s="247" t="s">
        <v>104</v>
      </c>
      <c r="I400" s="247" t="s">
        <v>90</v>
      </c>
      <c r="J400" s="248">
        <v>17139190</v>
      </c>
      <c r="K400" s="247" t="s">
        <v>959</v>
      </c>
      <c r="L400" s="247" t="s">
        <v>104</v>
      </c>
      <c r="M400" s="247" t="s">
        <v>104</v>
      </c>
      <c r="N400" s="247"/>
    </row>
    <row r="401" spans="2:14" x14ac:dyDescent="0.4">
      <c r="B401" s="154">
        <f>VLOOKUP(C401,Companies[],3,FALSE)</f>
        <v>5295858</v>
      </c>
      <c r="C401" s="251" t="s">
        <v>383</v>
      </c>
      <c r="D401" s="247" t="s">
        <v>317</v>
      </c>
      <c r="E401" s="247" t="s">
        <v>915</v>
      </c>
      <c r="F401" s="247" t="s">
        <v>84</v>
      </c>
      <c r="G401" s="247" t="s">
        <v>84</v>
      </c>
      <c r="H401" s="247" t="s">
        <v>104</v>
      </c>
      <c r="I401" s="247" t="s">
        <v>90</v>
      </c>
      <c r="J401" s="248">
        <v>49960533</v>
      </c>
      <c r="K401" s="247" t="s">
        <v>959</v>
      </c>
      <c r="L401" s="247" t="s">
        <v>104</v>
      </c>
      <c r="M401" s="247" t="s">
        <v>104</v>
      </c>
      <c r="N401" s="247"/>
    </row>
    <row r="402" spans="2:14" x14ac:dyDescent="0.4">
      <c r="B402" s="154">
        <f>VLOOKUP(C402,Companies[],3,FALSE)</f>
        <v>5295858</v>
      </c>
      <c r="C402" s="251" t="s">
        <v>383</v>
      </c>
      <c r="D402" s="247" t="s">
        <v>317</v>
      </c>
      <c r="E402" s="247" t="s">
        <v>931</v>
      </c>
      <c r="F402" s="247" t="s">
        <v>84</v>
      </c>
      <c r="G402" s="247" t="s">
        <v>84</v>
      </c>
      <c r="H402" s="247" t="s">
        <v>104</v>
      </c>
      <c r="I402" s="247" t="s">
        <v>90</v>
      </c>
      <c r="J402" s="248">
        <v>330390550.24000001</v>
      </c>
      <c r="K402" s="247" t="s">
        <v>959</v>
      </c>
      <c r="L402" s="247" t="s">
        <v>104</v>
      </c>
      <c r="M402" s="247" t="s">
        <v>104</v>
      </c>
      <c r="N402" s="247"/>
    </row>
    <row r="403" spans="2:14" x14ac:dyDescent="0.4">
      <c r="B403" s="154">
        <f>VLOOKUP(C403,Companies[],3,FALSE)</f>
        <v>5445744</v>
      </c>
      <c r="C403" s="251" t="s">
        <v>384</v>
      </c>
      <c r="D403" s="247" t="s">
        <v>313</v>
      </c>
      <c r="E403" s="247" t="s">
        <v>861</v>
      </c>
      <c r="F403" s="247" t="s">
        <v>84</v>
      </c>
      <c r="G403" s="247" t="s">
        <v>84</v>
      </c>
      <c r="H403" s="247" t="s">
        <v>104</v>
      </c>
      <c r="I403" s="247" t="s">
        <v>90</v>
      </c>
      <c r="J403" s="248">
        <v>320223727.14999998</v>
      </c>
      <c r="K403" s="247" t="s">
        <v>959</v>
      </c>
      <c r="L403" s="247" t="s">
        <v>104</v>
      </c>
      <c r="M403" s="247" t="s">
        <v>104</v>
      </c>
      <c r="N403" s="247"/>
    </row>
    <row r="404" spans="2:14" x14ac:dyDescent="0.4">
      <c r="B404" s="154">
        <f>VLOOKUP(C404,Companies[],3,FALSE)</f>
        <v>5445744</v>
      </c>
      <c r="C404" s="251" t="s">
        <v>384</v>
      </c>
      <c r="D404" s="247" t="s">
        <v>313</v>
      </c>
      <c r="E404" s="247" t="s">
        <v>866</v>
      </c>
      <c r="F404" s="247" t="s">
        <v>84</v>
      </c>
      <c r="G404" s="247" t="s">
        <v>84</v>
      </c>
      <c r="H404" s="247" t="s">
        <v>104</v>
      </c>
      <c r="I404" s="247" t="s">
        <v>90</v>
      </c>
      <c r="J404" s="248">
        <v>672469827.01999998</v>
      </c>
      <c r="K404" s="247" t="s">
        <v>959</v>
      </c>
      <c r="L404" s="247" t="s">
        <v>104</v>
      </c>
      <c r="M404" s="247" t="s">
        <v>104</v>
      </c>
      <c r="N404" s="247"/>
    </row>
    <row r="405" spans="2:14" x14ac:dyDescent="0.4">
      <c r="B405" s="154">
        <f>VLOOKUP(C405,Companies[],3,FALSE)</f>
        <v>5445744</v>
      </c>
      <c r="C405" s="251" t="s">
        <v>384</v>
      </c>
      <c r="D405" s="247" t="s">
        <v>311</v>
      </c>
      <c r="E405" s="247" t="s">
        <v>876</v>
      </c>
      <c r="F405" s="247" t="s">
        <v>61</v>
      </c>
      <c r="G405" s="247" t="s">
        <v>84</v>
      </c>
      <c r="H405" s="247" t="s">
        <v>104</v>
      </c>
      <c r="I405" s="247" t="s">
        <v>90</v>
      </c>
      <c r="J405" s="248">
        <v>2701900</v>
      </c>
      <c r="K405" s="247" t="s">
        <v>959</v>
      </c>
      <c r="L405" s="247" t="s">
        <v>104</v>
      </c>
      <c r="M405" s="247" t="s">
        <v>104</v>
      </c>
      <c r="N405" s="247"/>
    </row>
    <row r="406" spans="2:14" x14ac:dyDescent="0.4">
      <c r="B406" s="154">
        <f>VLOOKUP(C406,Companies[],3,FALSE)</f>
        <v>5445744</v>
      </c>
      <c r="C406" s="251" t="s">
        <v>384</v>
      </c>
      <c r="D406" s="247" t="s">
        <v>312</v>
      </c>
      <c r="E406" s="247" t="s">
        <v>891</v>
      </c>
      <c r="F406" s="247" t="s">
        <v>84</v>
      </c>
      <c r="G406" s="247" t="s">
        <v>84</v>
      </c>
      <c r="H406" s="247" t="s">
        <v>104</v>
      </c>
      <c r="I406" s="247" t="s">
        <v>90</v>
      </c>
      <c r="J406" s="248">
        <v>79821108.480000004</v>
      </c>
      <c r="K406" s="247" t="s">
        <v>959</v>
      </c>
      <c r="L406" s="247" t="s">
        <v>104</v>
      </c>
      <c r="M406" s="247" t="s">
        <v>104</v>
      </c>
      <c r="N406" s="247"/>
    </row>
    <row r="407" spans="2:14" x14ac:dyDescent="0.4">
      <c r="B407" s="154">
        <f>VLOOKUP(C407,Companies[],3,FALSE)</f>
        <v>5445744</v>
      </c>
      <c r="C407" s="251" t="s">
        <v>384</v>
      </c>
      <c r="D407" s="247" t="s">
        <v>313</v>
      </c>
      <c r="E407" s="247" t="s">
        <v>893</v>
      </c>
      <c r="F407" s="247" t="s">
        <v>84</v>
      </c>
      <c r="G407" s="247" t="s">
        <v>84</v>
      </c>
      <c r="H407" s="247" t="s">
        <v>104</v>
      </c>
      <c r="I407" s="247" t="s">
        <v>90</v>
      </c>
      <c r="J407" s="248">
        <v>608600</v>
      </c>
      <c r="K407" s="247" t="s">
        <v>959</v>
      </c>
      <c r="L407" s="247" t="s">
        <v>104</v>
      </c>
      <c r="M407" s="247" t="s">
        <v>104</v>
      </c>
      <c r="N407" s="247"/>
    </row>
    <row r="408" spans="2:14" x14ac:dyDescent="0.4">
      <c r="B408" s="154">
        <f>VLOOKUP(C408,Companies[],3,FALSE)</f>
        <v>5445744</v>
      </c>
      <c r="C408" s="251" t="s">
        <v>384</v>
      </c>
      <c r="D408" s="247" t="s">
        <v>319</v>
      </c>
      <c r="E408" s="247" t="s">
        <v>903</v>
      </c>
      <c r="F408" s="247" t="s">
        <v>84</v>
      </c>
      <c r="G408" s="247" t="s">
        <v>84</v>
      </c>
      <c r="H408" s="247" t="s">
        <v>104</v>
      </c>
      <c r="I408" s="247" t="s">
        <v>90</v>
      </c>
      <c r="J408" s="248">
        <v>300000</v>
      </c>
      <c r="K408" s="247" t="s">
        <v>959</v>
      </c>
      <c r="L408" s="247" t="s">
        <v>104</v>
      </c>
      <c r="M408" s="247" t="s">
        <v>104</v>
      </c>
      <c r="N408" s="247"/>
    </row>
    <row r="409" spans="2:14" x14ac:dyDescent="0.4">
      <c r="B409" s="154">
        <f>VLOOKUP(C409,Companies[],3,FALSE)</f>
        <v>5445744</v>
      </c>
      <c r="C409" s="251" t="s">
        <v>384</v>
      </c>
      <c r="D409" s="247" t="s">
        <v>319</v>
      </c>
      <c r="E409" s="247" t="s">
        <v>907</v>
      </c>
      <c r="F409" s="247" t="s">
        <v>84</v>
      </c>
      <c r="G409" s="247" t="s">
        <v>84</v>
      </c>
      <c r="H409" s="247" t="s">
        <v>104</v>
      </c>
      <c r="I409" s="247" t="s">
        <v>90</v>
      </c>
      <c r="J409" s="248">
        <v>87600</v>
      </c>
      <c r="K409" s="247" t="s">
        <v>959</v>
      </c>
      <c r="L409" s="247" t="s">
        <v>104</v>
      </c>
      <c r="M409" s="247" t="s">
        <v>104</v>
      </c>
      <c r="N409" s="247"/>
    </row>
    <row r="410" spans="2:14" x14ac:dyDescent="0.4">
      <c r="B410" s="154">
        <f>VLOOKUP(C410,Companies[],3,FALSE)</f>
        <v>6101615</v>
      </c>
      <c r="C410" s="251" t="s">
        <v>385</v>
      </c>
      <c r="D410" s="247" t="s">
        <v>308</v>
      </c>
      <c r="E410" s="247" t="s">
        <v>857</v>
      </c>
      <c r="F410" s="247" t="s">
        <v>84</v>
      </c>
      <c r="G410" s="247" t="s">
        <v>84</v>
      </c>
      <c r="H410" s="247" t="s">
        <v>104</v>
      </c>
      <c r="I410" s="247" t="s">
        <v>90</v>
      </c>
      <c r="J410" s="248">
        <v>11126270.609999999</v>
      </c>
      <c r="K410" s="247" t="s">
        <v>959</v>
      </c>
      <c r="L410" s="247" t="s">
        <v>104</v>
      </c>
      <c r="M410" s="247" t="s">
        <v>104</v>
      </c>
      <c r="N410" s="247"/>
    </row>
    <row r="411" spans="2:14" x14ac:dyDescent="0.4">
      <c r="B411" s="154">
        <f>VLOOKUP(C411,Companies[],3,FALSE)</f>
        <v>6101615</v>
      </c>
      <c r="C411" s="251" t="s">
        <v>385</v>
      </c>
      <c r="D411" s="247" t="s">
        <v>313</v>
      </c>
      <c r="E411" s="247" t="s">
        <v>861</v>
      </c>
      <c r="F411" s="247" t="s">
        <v>84</v>
      </c>
      <c r="G411" s="247" t="s">
        <v>84</v>
      </c>
      <c r="H411" s="247" t="s">
        <v>104</v>
      </c>
      <c r="I411" s="247" t="s">
        <v>90</v>
      </c>
      <c r="J411" s="248">
        <v>161241517.94</v>
      </c>
      <c r="K411" s="247" t="s">
        <v>959</v>
      </c>
      <c r="L411" s="247" t="s">
        <v>104</v>
      </c>
      <c r="M411" s="247" t="s">
        <v>104</v>
      </c>
      <c r="N411" s="247"/>
    </row>
    <row r="412" spans="2:14" x14ac:dyDescent="0.4">
      <c r="B412" s="154">
        <f>VLOOKUP(C412,Companies[],3,FALSE)</f>
        <v>6101615</v>
      </c>
      <c r="C412" s="251" t="s">
        <v>385</v>
      </c>
      <c r="D412" s="247" t="s">
        <v>308</v>
      </c>
      <c r="E412" s="247" t="s">
        <v>864</v>
      </c>
      <c r="F412" s="247" t="s">
        <v>84</v>
      </c>
      <c r="G412" s="247" t="s">
        <v>84</v>
      </c>
      <c r="H412" s="247" t="s">
        <v>104</v>
      </c>
      <c r="I412" s="247" t="s">
        <v>90</v>
      </c>
      <c r="J412" s="248">
        <v>4449537.63</v>
      </c>
      <c r="K412" s="247" t="s">
        <v>959</v>
      </c>
      <c r="L412" s="247" t="s">
        <v>104</v>
      </c>
      <c r="M412" s="247" t="s">
        <v>104</v>
      </c>
      <c r="N412" s="247"/>
    </row>
    <row r="413" spans="2:14" x14ac:dyDescent="0.4">
      <c r="B413" s="154">
        <f>VLOOKUP(C413,Companies[],3,FALSE)</f>
        <v>6101615</v>
      </c>
      <c r="C413" s="251" t="s">
        <v>385</v>
      </c>
      <c r="D413" s="247" t="s">
        <v>313</v>
      </c>
      <c r="E413" s="247" t="s">
        <v>866</v>
      </c>
      <c r="F413" s="247" t="s">
        <v>84</v>
      </c>
      <c r="G413" s="247" t="s">
        <v>84</v>
      </c>
      <c r="H413" s="247" t="s">
        <v>104</v>
      </c>
      <c r="I413" s="247" t="s">
        <v>90</v>
      </c>
      <c r="J413" s="248">
        <v>338607187.69</v>
      </c>
      <c r="K413" s="247" t="s">
        <v>959</v>
      </c>
      <c r="L413" s="247" t="s">
        <v>104</v>
      </c>
      <c r="M413" s="247" t="s">
        <v>104</v>
      </c>
      <c r="N413" s="247"/>
    </row>
    <row r="414" spans="2:14" x14ac:dyDescent="0.4">
      <c r="B414" s="154">
        <f>VLOOKUP(C414,Companies[],3,FALSE)</f>
        <v>6101615</v>
      </c>
      <c r="C414" s="251" t="s">
        <v>385</v>
      </c>
      <c r="D414" s="247" t="s">
        <v>311</v>
      </c>
      <c r="E414" s="247" t="s">
        <v>876</v>
      </c>
      <c r="F414" s="247" t="s">
        <v>61</v>
      </c>
      <c r="G414" s="247" t="s">
        <v>61</v>
      </c>
      <c r="H414" s="247" t="s">
        <v>672</v>
      </c>
      <c r="I414" s="247" t="s">
        <v>90</v>
      </c>
      <c r="J414" s="248">
        <v>174017528</v>
      </c>
      <c r="K414" s="247" t="s">
        <v>959</v>
      </c>
      <c r="L414" s="247" t="s">
        <v>104</v>
      </c>
      <c r="M414" s="247" t="s">
        <v>104</v>
      </c>
      <c r="N414" s="247"/>
    </row>
    <row r="415" spans="2:14" x14ac:dyDescent="0.4">
      <c r="B415" s="154">
        <f>VLOOKUP(C415,Companies[],3,FALSE)</f>
        <v>6101615</v>
      </c>
      <c r="C415" s="251" t="s">
        <v>385</v>
      </c>
      <c r="D415" s="247" t="s">
        <v>320</v>
      </c>
      <c r="E415" s="247" t="s">
        <v>885</v>
      </c>
      <c r="F415" s="247" t="s">
        <v>84</v>
      </c>
      <c r="G415" s="247" t="s">
        <v>84</v>
      </c>
      <c r="H415" s="247" t="s">
        <v>104</v>
      </c>
      <c r="I415" s="247" t="s">
        <v>90</v>
      </c>
      <c r="J415" s="248">
        <v>13465000</v>
      </c>
      <c r="K415" s="247" t="s">
        <v>959</v>
      </c>
      <c r="L415" s="247" t="s">
        <v>104</v>
      </c>
      <c r="M415" s="247" t="s">
        <v>104</v>
      </c>
      <c r="N415" s="247"/>
    </row>
    <row r="416" spans="2:14" x14ac:dyDescent="0.4">
      <c r="B416" s="154">
        <f>VLOOKUP(C416,Companies[],3,FALSE)</f>
        <v>6101615</v>
      </c>
      <c r="C416" s="251" t="s">
        <v>385</v>
      </c>
      <c r="D416" s="247" t="s">
        <v>312</v>
      </c>
      <c r="E416" s="247" t="s">
        <v>891</v>
      </c>
      <c r="F416" s="247" t="s">
        <v>84</v>
      </c>
      <c r="G416" s="247" t="s">
        <v>84</v>
      </c>
      <c r="H416" s="247" t="s">
        <v>104</v>
      </c>
      <c r="I416" s="247" t="s">
        <v>90</v>
      </c>
      <c r="J416" s="248">
        <v>530371352.85000002</v>
      </c>
      <c r="K416" s="247" t="s">
        <v>959</v>
      </c>
      <c r="L416" s="247" t="s">
        <v>104</v>
      </c>
      <c r="M416" s="247" t="s">
        <v>104</v>
      </c>
      <c r="N416" s="247"/>
    </row>
    <row r="417" spans="2:14" x14ac:dyDescent="0.4">
      <c r="B417" s="154">
        <f>VLOOKUP(C417,Companies[],3,FALSE)</f>
        <v>6101615</v>
      </c>
      <c r="C417" s="251" t="s">
        <v>385</v>
      </c>
      <c r="D417" s="247" t="s">
        <v>313</v>
      </c>
      <c r="E417" s="247" t="s">
        <v>893</v>
      </c>
      <c r="F417" s="247" t="s">
        <v>84</v>
      </c>
      <c r="G417" s="247" t="s">
        <v>84</v>
      </c>
      <c r="H417" s="247" t="s">
        <v>104</v>
      </c>
      <c r="I417" s="247" t="s">
        <v>90</v>
      </c>
      <c r="J417" s="248">
        <v>85200</v>
      </c>
      <c r="K417" s="247" t="s">
        <v>959</v>
      </c>
      <c r="L417" s="247" t="s">
        <v>104</v>
      </c>
      <c r="M417" s="247" t="s">
        <v>104</v>
      </c>
      <c r="N417" s="247"/>
    </row>
    <row r="418" spans="2:14" x14ac:dyDescent="0.4">
      <c r="B418" s="154">
        <f>VLOOKUP(C418,Companies[],3,FALSE)</f>
        <v>6101615</v>
      </c>
      <c r="C418" s="251" t="s">
        <v>385</v>
      </c>
      <c r="D418" s="247" t="s">
        <v>319</v>
      </c>
      <c r="E418" s="247" t="s">
        <v>903</v>
      </c>
      <c r="F418" s="247" t="s">
        <v>84</v>
      </c>
      <c r="G418" s="247" t="s">
        <v>84</v>
      </c>
      <c r="H418" s="247" t="s">
        <v>104</v>
      </c>
      <c r="I418" s="247" t="s">
        <v>90</v>
      </c>
      <c r="J418" s="248">
        <v>16000</v>
      </c>
      <c r="K418" s="247" t="s">
        <v>959</v>
      </c>
      <c r="L418" s="247" t="s">
        <v>104</v>
      </c>
      <c r="M418" s="247" t="s">
        <v>104</v>
      </c>
      <c r="N418" s="247"/>
    </row>
    <row r="419" spans="2:14" x14ac:dyDescent="0.4">
      <c r="B419" s="154">
        <f>VLOOKUP(C419,Companies[],3,FALSE)</f>
        <v>6101615</v>
      </c>
      <c r="C419" s="251" t="s">
        <v>385</v>
      </c>
      <c r="D419" s="247" t="s">
        <v>319</v>
      </c>
      <c r="E419" s="247" t="s">
        <v>907</v>
      </c>
      <c r="F419" s="247" t="s">
        <v>84</v>
      </c>
      <c r="G419" s="247" t="s">
        <v>84</v>
      </c>
      <c r="H419" s="247" t="s">
        <v>104</v>
      </c>
      <c r="I419" s="247" t="s">
        <v>90</v>
      </c>
      <c r="J419" s="248">
        <v>32825037.199999999</v>
      </c>
      <c r="K419" s="247" t="s">
        <v>959</v>
      </c>
      <c r="L419" s="247" t="s">
        <v>104</v>
      </c>
      <c r="M419" s="247" t="s">
        <v>104</v>
      </c>
      <c r="N419" s="247"/>
    </row>
    <row r="420" spans="2:14" x14ac:dyDescent="0.4">
      <c r="B420" s="154">
        <f>VLOOKUP(C420,Companies[],3,FALSE)</f>
        <v>6101615</v>
      </c>
      <c r="C420" s="251" t="s">
        <v>385</v>
      </c>
      <c r="D420" s="247" t="s">
        <v>317</v>
      </c>
      <c r="E420" s="247" t="s">
        <v>913</v>
      </c>
      <c r="F420" s="247" t="s">
        <v>84</v>
      </c>
      <c r="G420" s="247" t="s">
        <v>84</v>
      </c>
      <c r="H420" s="247" t="s">
        <v>104</v>
      </c>
      <c r="I420" s="247" t="s">
        <v>90</v>
      </c>
      <c r="J420" s="248">
        <v>16257138</v>
      </c>
      <c r="K420" s="247" t="s">
        <v>959</v>
      </c>
      <c r="L420" s="247" t="s">
        <v>104</v>
      </c>
      <c r="M420" s="247" t="s">
        <v>104</v>
      </c>
      <c r="N420" s="247"/>
    </row>
    <row r="421" spans="2:14" x14ac:dyDescent="0.4">
      <c r="B421" s="154">
        <f>VLOOKUP(C421,Companies[],3,FALSE)</f>
        <v>6101615</v>
      </c>
      <c r="C421" s="251" t="s">
        <v>385</v>
      </c>
      <c r="D421" s="247" t="s">
        <v>317</v>
      </c>
      <c r="E421" s="247" t="s">
        <v>915</v>
      </c>
      <c r="F421" s="247" t="s">
        <v>84</v>
      </c>
      <c r="G421" s="247" t="s">
        <v>84</v>
      </c>
      <c r="H421" s="247" t="s">
        <v>104</v>
      </c>
      <c r="I421" s="247" t="s">
        <v>90</v>
      </c>
      <c r="J421" s="248">
        <v>22907421.800000001</v>
      </c>
      <c r="K421" s="247" t="s">
        <v>959</v>
      </c>
      <c r="L421" s="247" t="s">
        <v>104</v>
      </c>
      <c r="M421" s="247" t="s">
        <v>104</v>
      </c>
      <c r="N421" s="247"/>
    </row>
    <row r="422" spans="2:14" x14ac:dyDescent="0.4">
      <c r="B422" s="154">
        <f>VLOOKUP(C422,Companies[],3,FALSE)</f>
        <v>6101615</v>
      </c>
      <c r="C422" s="251" t="s">
        <v>385</v>
      </c>
      <c r="D422" s="247" t="s">
        <v>317</v>
      </c>
      <c r="E422" s="247" t="s">
        <v>907</v>
      </c>
      <c r="F422" s="247" t="s">
        <v>84</v>
      </c>
      <c r="G422" s="247" t="s">
        <v>84</v>
      </c>
      <c r="H422" s="247" t="s">
        <v>104</v>
      </c>
      <c r="I422" s="247" t="s">
        <v>90</v>
      </c>
      <c r="J422" s="248">
        <v>1116450000</v>
      </c>
      <c r="K422" s="247" t="s">
        <v>959</v>
      </c>
      <c r="L422" s="247" t="s">
        <v>104</v>
      </c>
      <c r="M422" s="247" t="s">
        <v>104</v>
      </c>
      <c r="N422" s="247"/>
    </row>
    <row r="423" spans="2:14" x14ac:dyDescent="0.4">
      <c r="B423" s="154">
        <f>VLOOKUP(C423,Companies[],3,FALSE)</f>
        <v>5199077</v>
      </c>
      <c r="C423" s="251" t="s">
        <v>388</v>
      </c>
      <c r="D423" s="247" t="s">
        <v>308</v>
      </c>
      <c r="E423" s="247" t="s">
        <v>857</v>
      </c>
      <c r="F423" s="247" t="s">
        <v>84</v>
      </c>
      <c r="G423" s="247" t="s">
        <v>84</v>
      </c>
      <c r="H423" s="247" t="s">
        <v>104</v>
      </c>
      <c r="I423" s="247" t="s">
        <v>90</v>
      </c>
      <c r="J423" s="248">
        <v>18062966055.330002</v>
      </c>
      <c r="K423" s="247" t="s">
        <v>959</v>
      </c>
      <c r="L423" s="247" t="s">
        <v>104</v>
      </c>
      <c r="M423" s="247" t="s">
        <v>104</v>
      </c>
      <c r="N423" s="247"/>
    </row>
    <row r="424" spans="2:14" x14ac:dyDescent="0.4">
      <c r="B424" s="154">
        <f>VLOOKUP(C424,Companies[],3,FALSE)</f>
        <v>5199077</v>
      </c>
      <c r="C424" s="251" t="s">
        <v>388</v>
      </c>
      <c r="D424" s="247" t="s">
        <v>313</v>
      </c>
      <c r="E424" s="247" t="s">
        <v>861</v>
      </c>
      <c r="F424" s="247" t="s">
        <v>84</v>
      </c>
      <c r="G424" s="247" t="s">
        <v>84</v>
      </c>
      <c r="H424" s="247" t="s">
        <v>104</v>
      </c>
      <c r="I424" s="247" t="s">
        <v>90</v>
      </c>
      <c r="J424" s="248">
        <v>16779609.649999999</v>
      </c>
      <c r="K424" s="247" t="s">
        <v>959</v>
      </c>
      <c r="L424" s="247" t="s">
        <v>104</v>
      </c>
      <c r="M424" s="247" t="s">
        <v>104</v>
      </c>
      <c r="N424" s="247"/>
    </row>
    <row r="425" spans="2:14" x14ac:dyDescent="0.4">
      <c r="B425" s="154">
        <f>VLOOKUP(C425,Companies[],3,FALSE)</f>
        <v>5199077</v>
      </c>
      <c r="C425" s="251" t="s">
        <v>388</v>
      </c>
      <c r="D425" s="247" t="s">
        <v>308</v>
      </c>
      <c r="E425" s="247" t="s">
        <v>864</v>
      </c>
      <c r="F425" s="247" t="s">
        <v>84</v>
      </c>
      <c r="G425" s="247" t="s">
        <v>84</v>
      </c>
      <c r="H425" s="247" t="s">
        <v>104</v>
      </c>
      <c r="I425" s="247" t="s">
        <v>90</v>
      </c>
      <c r="J425" s="248">
        <v>2276224335.3800001</v>
      </c>
      <c r="K425" s="247" t="s">
        <v>959</v>
      </c>
      <c r="L425" s="247" t="s">
        <v>104</v>
      </c>
      <c r="M425" s="247" t="s">
        <v>104</v>
      </c>
      <c r="N425" s="247"/>
    </row>
    <row r="426" spans="2:14" x14ac:dyDescent="0.4">
      <c r="B426" s="154">
        <f>VLOOKUP(C426,Companies[],3,FALSE)</f>
        <v>5199077</v>
      </c>
      <c r="C426" s="251" t="s">
        <v>388</v>
      </c>
      <c r="D426" s="247" t="s">
        <v>313</v>
      </c>
      <c r="E426" s="247" t="s">
        <v>866</v>
      </c>
      <c r="F426" s="247" t="s">
        <v>84</v>
      </c>
      <c r="G426" s="247" t="s">
        <v>84</v>
      </c>
      <c r="H426" s="247" t="s">
        <v>104</v>
      </c>
      <c r="I426" s="247" t="s">
        <v>90</v>
      </c>
      <c r="J426" s="248">
        <v>35237180.259999998</v>
      </c>
      <c r="K426" s="247" t="s">
        <v>959</v>
      </c>
      <c r="L426" s="247" t="s">
        <v>104</v>
      </c>
      <c r="M426" s="247" t="s">
        <v>104</v>
      </c>
      <c r="N426" s="247"/>
    </row>
    <row r="427" spans="2:14" x14ac:dyDescent="0.4">
      <c r="B427" s="154">
        <f>VLOOKUP(C427,Companies[],3,FALSE)</f>
        <v>5199077</v>
      </c>
      <c r="C427" s="251" t="s">
        <v>388</v>
      </c>
      <c r="D427" s="247" t="s">
        <v>308</v>
      </c>
      <c r="E427" s="247" t="s">
        <v>872</v>
      </c>
      <c r="F427" s="247" t="s">
        <v>61</v>
      </c>
      <c r="G427" s="247" t="s">
        <v>84</v>
      </c>
      <c r="H427" s="247" t="s">
        <v>104</v>
      </c>
      <c r="I427" s="247" t="s">
        <v>90</v>
      </c>
      <c r="J427" s="248">
        <v>26061971020.07</v>
      </c>
      <c r="K427" s="247" t="s">
        <v>959</v>
      </c>
      <c r="L427" s="247" t="s">
        <v>104</v>
      </c>
      <c r="M427" s="247" t="s">
        <v>104</v>
      </c>
      <c r="N427" s="247"/>
    </row>
    <row r="428" spans="2:14" x14ac:dyDescent="0.4">
      <c r="B428" s="154">
        <f>VLOOKUP(C428,Companies[],3,FALSE)</f>
        <v>5199077</v>
      </c>
      <c r="C428" s="251" t="s">
        <v>388</v>
      </c>
      <c r="D428" s="247" t="s">
        <v>311</v>
      </c>
      <c r="E428" s="247" t="s">
        <v>876</v>
      </c>
      <c r="F428" s="247" t="s">
        <v>61</v>
      </c>
      <c r="G428" s="247" t="s">
        <v>84</v>
      </c>
      <c r="H428" s="247" t="s">
        <v>104</v>
      </c>
      <c r="I428" s="247" t="s">
        <v>90</v>
      </c>
      <c r="J428" s="248">
        <v>2544750</v>
      </c>
      <c r="K428" s="247" t="s">
        <v>959</v>
      </c>
      <c r="L428" s="247" t="s">
        <v>104</v>
      </c>
      <c r="M428" s="247" t="s">
        <v>104</v>
      </c>
      <c r="N428" s="247"/>
    </row>
    <row r="429" spans="2:14" x14ac:dyDescent="0.4">
      <c r="B429" s="154">
        <f>VLOOKUP(C429,Companies[],3,FALSE)</f>
        <v>5199077</v>
      </c>
      <c r="C429" s="251" t="s">
        <v>388</v>
      </c>
      <c r="D429" s="247" t="s">
        <v>308</v>
      </c>
      <c r="E429" s="247" t="s">
        <v>888</v>
      </c>
      <c r="F429" s="247" t="s">
        <v>84</v>
      </c>
      <c r="G429" s="247" t="s">
        <v>84</v>
      </c>
      <c r="H429" s="247" t="s">
        <v>104</v>
      </c>
      <c r="I429" s="247" t="s">
        <v>90</v>
      </c>
      <c r="J429" s="248">
        <v>4094790630</v>
      </c>
      <c r="K429" s="247" t="s">
        <v>959</v>
      </c>
      <c r="L429" s="247" t="s">
        <v>104</v>
      </c>
      <c r="M429" s="247" t="s">
        <v>104</v>
      </c>
      <c r="N429" s="247"/>
    </row>
    <row r="430" spans="2:14" x14ac:dyDescent="0.4">
      <c r="B430" s="154">
        <f>VLOOKUP(C430,Companies[],3,FALSE)</f>
        <v>5199077</v>
      </c>
      <c r="C430" s="251" t="s">
        <v>388</v>
      </c>
      <c r="D430" s="247" t="s">
        <v>312</v>
      </c>
      <c r="E430" s="247" t="s">
        <v>891</v>
      </c>
      <c r="F430" s="247" t="s">
        <v>84</v>
      </c>
      <c r="G430" s="247" t="s">
        <v>84</v>
      </c>
      <c r="H430" s="247" t="s">
        <v>104</v>
      </c>
      <c r="I430" s="247" t="s">
        <v>90</v>
      </c>
      <c r="J430" s="248">
        <v>237271935</v>
      </c>
      <c r="K430" s="247" t="s">
        <v>959</v>
      </c>
      <c r="L430" s="247" t="s">
        <v>104</v>
      </c>
      <c r="M430" s="247" t="s">
        <v>104</v>
      </c>
      <c r="N430" s="247"/>
    </row>
    <row r="431" spans="2:14" x14ac:dyDescent="0.4">
      <c r="B431" s="154">
        <f>VLOOKUP(C431,Companies[],3,FALSE)</f>
        <v>5199077</v>
      </c>
      <c r="C431" s="251" t="s">
        <v>388</v>
      </c>
      <c r="D431" s="247" t="s">
        <v>313</v>
      </c>
      <c r="E431" s="247" t="s">
        <v>893</v>
      </c>
      <c r="F431" s="247" t="s">
        <v>84</v>
      </c>
      <c r="G431" s="247" t="s">
        <v>84</v>
      </c>
      <c r="H431" s="247" t="s">
        <v>104</v>
      </c>
      <c r="I431" s="247" t="s">
        <v>90</v>
      </c>
      <c r="J431" s="248">
        <v>5005007000</v>
      </c>
      <c r="K431" s="247" t="s">
        <v>959</v>
      </c>
      <c r="L431" s="247" t="s">
        <v>104</v>
      </c>
      <c r="M431" s="247" t="s">
        <v>104</v>
      </c>
      <c r="N431" s="247"/>
    </row>
    <row r="432" spans="2:14" x14ac:dyDescent="0.4">
      <c r="B432" s="154">
        <f>VLOOKUP(C432,Companies[],3,FALSE)</f>
        <v>5199077</v>
      </c>
      <c r="C432" s="251" t="s">
        <v>388</v>
      </c>
      <c r="D432" s="247" t="s">
        <v>319</v>
      </c>
      <c r="E432" s="247" t="s">
        <v>903</v>
      </c>
      <c r="F432" s="247" t="s">
        <v>84</v>
      </c>
      <c r="G432" s="247" t="s">
        <v>84</v>
      </c>
      <c r="H432" s="247" t="s">
        <v>104</v>
      </c>
      <c r="I432" s="247" t="s">
        <v>90</v>
      </c>
      <c r="J432" s="248">
        <v>1456000</v>
      </c>
      <c r="K432" s="247" t="s">
        <v>959</v>
      </c>
      <c r="L432" s="247" t="s">
        <v>104</v>
      </c>
      <c r="M432" s="247" t="s">
        <v>104</v>
      </c>
      <c r="N432" s="247"/>
    </row>
    <row r="433" spans="2:14" x14ac:dyDescent="0.4">
      <c r="B433" s="154">
        <f>VLOOKUP(C433,Companies[],3,FALSE)</f>
        <v>5199077</v>
      </c>
      <c r="C433" s="251" t="s">
        <v>388</v>
      </c>
      <c r="D433" s="247" t="s">
        <v>317</v>
      </c>
      <c r="E433" s="247" t="s">
        <v>909</v>
      </c>
      <c r="F433" s="247" t="s">
        <v>84</v>
      </c>
      <c r="G433" s="247" t="s">
        <v>84</v>
      </c>
      <c r="H433" s="247" t="s">
        <v>104</v>
      </c>
      <c r="I433" s="247" t="s">
        <v>90</v>
      </c>
      <c r="J433" s="248">
        <v>81960256</v>
      </c>
      <c r="K433" s="247" t="s">
        <v>959</v>
      </c>
      <c r="L433" s="247" t="s">
        <v>104</v>
      </c>
      <c r="M433" s="247" t="s">
        <v>104</v>
      </c>
      <c r="N433" s="247"/>
    </row>
    <row r="434" spans="2:14" x14ac:dyDescent="0.4">
      <c r="B434" s="154">
        <f>VLOOKUP(C434,Companies[],3,FALSE)</f>
        <v>5199077</v>
      </c>
      <c r="C434" s="251" t="s">
        <v>388</v>
      </c>
      <c r="D434" s="247" t="s">
        <v>317</v>
      </c>
      <c r="E434" s="247" t="s">
        <v>911</v>
      </c>
      <c r="F434" s="247" t="s">
        <v>84</v>
      </c>
      <c r="G434" s="247" t="s">
        <v>84</v>
      </c>
      <c r="H434" s="247" t="s">
        <v>104</v>
      </c>
      <c r="I434" s="247" t="s">
        <v>90</v>
      </c>
      <c r="J434" s="248">
        <v>9877000</v>
      </c>
      <c r="K434" s="247" t="s">
        <v>959</v>
      </c>
      <c r="L434" s="247" t="s">
        <v>104</v>
      </c>
      <c r="M434" s="247" t="s">
        <v>104</v>
      </c>
      <c r="N434" s="247"/>
    </row>
    <row r="435" spans="2:14" x14ac:dyDescent="0.4">
      <c r="B435" s="154">
        <f>VLOOKUP(C435,Companies[],3,FALSE)</f>
        <v>5199077</v>
      </c>
      <c r="C435" s="251" t="s">
        <v>388</v>
      </c>
      <c r="D435" s="247" t="s">
        <v>317</v>
      </c>
      <c r="E435" s="247" t="s">
        <v>913</v>
      </c>
      <c r="F435" s="247" t="s">
        <v>84</v>
      </c>
      <c r="G435" s="247" t="s">
        <v>84</v>
      </c>
      <c r="H435" s="247" t="s">
        <v>104</v>
      </c>
      <c r="I435" s="247" t="s">
        <v>90</v>
      </c>
      <c r="J435" s="248">
        <v>227427534</v>
      </c>
      <c r="K435" s="247" t="s">
        <v>959</v>
      </c>
      <c r="L435" s="247" t="s">
        <v>104</v>
      </c>
      <c r="M435" s="247" t="s">
        <v>104</v>
      </c>
      <c r="N435" s="247"/>
    </row>
    <row r="436" spans="2:14" x14ac:dyDescent="0.4">
      <c r="B436" s="154">
        <f>VLOOKUP(C436,Companies[],3,FALSE)</f>
        <v>5199077</v>
      </c>
      <c r="C436" s="251" t="s">
        <v>388</v>
      </c>
      <c r="D436" s="247" t="s">
        <v>317</v>
      </c>
      <c r="E436" s="247" t="s">
        <v>915</v>
      </c>
      <c r="F436" s="247" t="s">
        <v>84</v>
      </c>
      <c r="G436" s="247" t="s">
        <v>84</v>
      </c>
      <c r="H436" s="247" t="s">
        <v>104</v>
      </c>
      <c r="I436" s="247" t="s">
        <v>90</v>
      </c>
      <c r="J436" s="248">
        <v>142872939</v>
      </c>
      <c r="K436" s="247" t="s">
        <v>959</v>
      </c>
      <c r="L436" s="247" t="s">
        <v>104</v>
      </c>
      <c r="M436" s="247" t="s">
        <v>104</v>
      </c>
      <c r="N436" s="247"/>
    </row>
    <row r="437" spans="2:14" x14ac:dyDescent="0.4">
      <c r="B437" s="154">
        <f>VLOOKUP(C437,Companies[],3,FALSE)</f>
        <v>2016656</v>
      </c>
      <c r="C437" s="251" t="s">
        <v>390</v>
      </c>
      <c r="D437" s="247" t="s">
        <v>308</v>
      </c>
      <c r="E437" s="247" t="s">
        <v>857</v>
      </c>
      <c r="F437" s="247" t="s">
        <v>84</v>
      </c>
      <c r="G437" s="247" t="s">
        <v>84</v>
      </c>
      <c r="H437" s="247" t="s">
        <v>104</v>
      </c>
      <c r="I437" s="247" t="s">
        <v>90</v>
      </c>
      <c r="J437" s="248">
        <v>6572138027.1999998</v>
      </c>
      <c r="K437" s="247" t="s">
        <v>959</v>
      </c>
      <c r="L437" s="247" t="s">
        <v>104</v>
      </c>
      <c r="M437" s="247" t="s">
        <v>104</v>
      </c>
      <c r="N437" s="247"/>
    </row>
    <row r="438" spans="2:14" x14ac:dyDescent="0.4">
      <c r="B438" s="154">
        <f>VLOOKUP(C438,Companies[],3,FALSE)</f>
        <v>2016656</v>
      </c>
      <c r="C438" s="251" t="s">
        <v>390</v>
      </c>
      <c r="D438" s="247" t="s">
        <v>308</v>
      </c>
      <c r="E438" s="247" t="s">
        <v>872</v>
      </c>
      <c r="F438" s="247" t="s">
        <v>61</v>
      </c>
      <c r="G438" s="247" t="s">
        <v>84</v>
      </c>
      <c r="H438" s="247" t="s">
        <v>104</v>
      </c>
      <c r="I438" s="247" t="s">
        <v>90</v>
      </c>
      <c r="J438" s="248">
        <v>49569315125.770004</v>
      </c>
      <c r="K438" s="247" t="s">
        <v>959</v>
      </c>
      <c r="L438" s="247" t="s">
        <v>104</v>
      </c>
      <c r="M438" s="247" t="s">
        <v>104</v>
      </c>
      <c r="N438" s="247"/>
    </row>
    <row r="439" spans="2:14" x14ac:dyDescent="0.4">
      <c r="B439" s="154">
        <f>VLOOKUP(C439,Companies[],3,FALSE)</f>
        <v>2016656</v>
      </c>
      <c r="C439" s="251" t="s">
        <v>390</v>
      </c>
      <c r="D439" s="247" t="s">
        <v>311</v>
      </c>
      <c r="E439" s="247" t="s">
        <v>876</v>
      </c>
      <c r="F439" s="247" t="s">
        <v>61</v>
      </c>
      <c r="G439" s="247" t="s">
        <v>84</v>
      </c>
      <c r="H439" s="247" t="s">
        <v>104</v>
      </c>
      <c r="I439" s="247" t="s">
        <v>90</v>
      </c>
      <c r="J439" s="248">
        <v>2007598</v>
      </c>
      <c r="K439" s="247" t="s">
        <v>959</v>
      </c>
      <c r="L439" s="247" t="s">
        <v>104</v>
      </c>
      <c r="M439" s="247" t="s">
        <v>104</v>
      </c>
      <c r="N439" s="247"/>
    </row>
    <row r="440" spans="2:14" x14ac:dyDescent="0.4">
      <c r="B440" s="154">
        <f>VLOOKUP(C440,Companies[],3,FALSE)</f>
        <v>2016656</v>
      </c>
      <c r="C440" s="251" t="s">
        <v>390</v>
      </c>
      <c r="D440" s="247" t="s">
        <v>308</v>
      </c>
      <c r="E440" s="247" t="s">
        <v>888</v>
      </c>
      <c r="F440" s="247" t="s">
        <v>84</v>
      </c>
      <c r="G440" s="247" t="s">
        <v>84</v>
      </c>
      <c r="H440" s="247" t="s">
        <v>104</v>
      </c>
      <c r="I440" s="247" t="s">
        <v>90</v>
      </c>
      <c r="J440" s="248">
        <v>1339158450</v>
      </c>
      <c r="K440" s="247" t="s">
        <v>959</v>
      </c>
      <c r="L440" s="247" t="s">
        <v>104</v>
      </c>
      <c r="M440" s="247" t="s">
        <v>104</v>
      </c>
      <c r="N440" s="247"/>
    </row>
    <row r="441" spans="2:14" x14ac:dyDescent="0.4">
      <c r="B441" s="154">
        <f>VLOOKUP(C441,Companies[],3,FALSE)</f>
        <v>2016656</v>
      </c>
      <c r="C441" s="251" t="s">
        <v>390</v>
      </c>
      <c r="D441" s="247" t="s">
        <v>312</v>
      </c>
      <c r="E441" s="247" t="s">
        <v>891</v>
      </c>
      <c r="F441" s="247" t="s">
        <v>84</v>
      </c>
      <c r="G441" s="247" t="s">
        <v>84</v>
      </c>
      <c r="H441" s="247" t="s">
        <v>104</v>
      </c>
      <c r="I441" s="247" t="s">
        <v>90</v>
      </c>
      <c r="J441" s="248">
        <v>1395770000</v>
      </c>
      <c r="K441" s="247" t="s">
        <v>959</v>
      </c>
      <c r="L441" s="247" t="s">
        <v>104</v>
      </c>
      <c r="M441" s="247" t="s">
        <v>104</v>
      </c>
      <c r="N441" s="247"/>
    </row>
    <row r="442" spans="2:14" x14ac:dyDescent="0.4">
      <c r="B442" s="154">
        <f>VLOOKUP(C442,Companies[],3,FALSE)</f>
        <v>2016656</v>
      </c>
      <c r="C442" s="251" t="s">
        <v>390</v>
      </c>
      <c r="D442" s="247" t="s">
        <v>319</v>
      </c>
      <c r="E442" s="247" t="s">
        <v>903</v>
      </c>
      <c r="F442" s="247" t="s">
        <v>84</v>
      </c>
      <c r="G442" s="247" t="s">
        <v>84</v>
      </c>
      <c r="H442" s="247" t="s">
        <v>104</v>
      </c>
      <c r="I442" s="247" t="s">
        <v>90</v>
      </c>
      <c r="J442" s="248">
        <v>4161760</v>
      </c>
      <c r="K442" s="247" t="s">
        <v>959</v>
      </c>
      <c r="L442" s="247" t="s">
        <v>104</v>
      </c>
      <c r="M442" s="247" t="s">
        <v>104</v>
      </c>
      <c r="N442" s="247"/>
    </row>
    <row r="443" spans="2:14" x14ac:dyDescent="0.4">
      <c r="B443" s="154">
        <f>VLOOKUP(C443,Companies[],3,FALSE)</f>
        <v>2016656</v>
      </c>
      <c r="C443" s="251" t="s">
        <v>390</v>
      </c>
      <c r="D443" s="247" t="s">
        <v>317</v>
      </c>
      <c r="E443" s="247" t="s">
        <v>909</v>
      </c>
      <c r="F443" s="247" t="s">
        <v>84</v>
      </c>
      <c r="G443" s="247" t="s">
        <v>84</v>
      </c>
      <c r="H443" s="247" t="s">
        <v>104</v>
      </c>
      <c r="I443" s="247" t="s">
        <v>90</v>
      </c>
      <c r="J443" s="248">
        <v>28093530.010000002</v>
      </c>
      <c r="K443" s="247" t="s">
        <v>959</v>
      </c>
      <c r="L443" s="247" t="s">
        <v>104</v>
      </c>
      <c r="M443" s="247" t="s">
        <v>104</v>
      </c>
      <c r="N443" s="247"/>
    </row>
    <row r="444" spans="2:14" x14ac:dyDescent="0.4">
      <c r="B444" s="154">
        <f>VLOOKUP(C444,Companies[],3,FALSE)</f>
        <v>2016656</v>
      </c>
      <c r="C444" s="251" t="s">
        <v>390</v>
      </c>
      <c r="D444" s="247" t="s">
        <v>317</v>
      </c>
      <c r="E444" s="247" t="s">
        <v>911</v>
      </c>
      <c r="F444" s="247" t="s">
        <v>84</v>
      </c>
      <c r="G444" s="247" t="s">
        <v>84</v>
      </c>
      <c r="H444" s="247" t="s">
        <v>104</v>
      </c>
      <c r="I444" s="247" t="s">
        <v>90</v>
      </c>
      <c r="J444" s="248">
        <v>136800</v>
      </c>
      <c r="K444" s="247" t="s">
        <v>959</v>
      </c>
      <c r="L444" s="247" t="s">
        <v>104</v>
      </c>
      <c r="M444" s="247" t="s">
        <v>104</v>
      </c>
      <c r="N444" s="247"/>
    </row>
    <row r="445" spans="2:14" x14ac:dyDescent="0.4">
      <c r="B445" s="154">
        <f>VLOOKUP(C445,Companies[],3,FALSE)</f>
        <v>2016656</v>
      </c>
      <c r="C445" s="251" t="s">
        <v>390</v>
      </c>
      <c r="D445" s="247" t="s">
        <v>317</v>
      </c>
      <c r="E445" s="247" t="s">
        <v>913</v>
      </c>
      <c r="F445" s="247" t="s">
        <v>84</v>
      </c>
      <c r="G445" s="247" t="s">
        <v>84</v>
      </c>
      <c r="H445" s="247" t="s">
        <v>104</v>
      </c>
      <c r="I445" s="247" t="s">
        <v>90</v>
      </c>
      <c r="J445" s="248">
        <v>21162205</v>
      </c>
      <c r="K445" s="247" t="s">
        <v>959</v>
      </c>
      <c r="L445" s="247" t="s">
        <v>104</v>
      </c>
      <c r="M445" s="247" t="s">
        <v>104</v>
      </c>
      <c r="N445" s="247"/>
    </row>
    <row r="446" spans="2:14" x14ac:dyDescent="0.4">
      <c r="B446" s="154">
        <f>VLOOKUP(C446,Companies[],3,FALSE)</f>
        <v>2016656</v>
      </c>
      <c r="C446" s="251" t="s">
        <v>390</v>
      </c>
      <c r="D446" s="247" t="s">
        <v>317</v>
      </c>
      <c r="E446" s="247" t="s">
        <v>900</v>
      </c>
      <c r="F446" s="247" t="s">
        <v>84</v>
      </c>
      <c r="G446" s="247" t="s">
        <v>84</v>
      </c>
      <c r="H446" s="247" t="s">
        <v>104</v>
      </c>
      <c r="I446" s="247" t="s">
        <v>90</v>
      </c>
      <c r="J446" s="248">
        <v>10500000000</v>
      </c>
      <c r="K446" s="247" t="s">
        <v>959</v>
      </c>
      <c r="L446" s="247" t="s">
        <v>104</v>
      </c>
      <c r="M446" s="247" t="s">
        <v>104</v>
      </c>
      <c r="N446" s="247"/>
    </row>
    <row r="447" spans="2:14" x14ac:dyDescent="0.4">
      <c r="B447" s="154">
        <f>VLOOKUP(C447,Companies[],3,FALSE)</f>
        <v>2872943</v>
      </c>
      <c r="C447" s="251" t="s">
        <v>392</v>
      </c>
      <c r="D447" s="247" t="s">
        <v>308</v>
      </c>
      <c r="E447" s="247" t="s">
        <v>857</v>
      </c>
      <c r="F447" s="247" t="s">
        <v>84</v>
      </c>
      <c r="G447" s="247" t="s">
        <v>84</v>
      </c>
      <c r="H447" s="247" t="s">
        <v>104</v>
      </c>
      <c r="I447" s="247" t="s">
        <v>90</v>
      </c>
      <c r="J447" s="248">
        <v>620913225.27999997</v>
      </c>
      <c r="K447" s="247" t="s">
        <v>959</v>
      </c>
      <c r="L447" s="247" t="s">
        <v>104</v>
      </c>
      <c r="M447" s="247" t="s">
        <v>104</v>
      </c>
      <c r="N447" s="247"/>
    </row>
    <row r="448" spans="2:14" x14ac:dyDescent="0.4">
      <c r="B448" s="154">
        <f>VLOOKUP(C448,Companies[],3,FALSE)</f>
        <v>2872943</v>
      </c>
      <c r="C448" s="251" t="s">
        <v>392</v>
      </c>
      <c r="D448" s="247" t="s">
        <v>313</v>
      </c>
      <c r="E448" s="247" t="s">
        <v>861</v>
      </c>
      <c r="F448" s="247" t="s">
        <v>84</v>
      </c>
      <c r="G448" s="247" t="s">
        <v>84</v>
      </c>
      <c r="H448" s="247" t="s">
        <v>104</v>
      </c>
      <c r="I448" s="247" t="s">
        <v>90</v>
      </c>
      <c r="J448" s="248">
        <v>14102544.199999999</v>
      </c>
      <c r="K448" s="247" t="s">
        <v>959</v>
      </c>
      <c r="L448" s="247" t="s">
        <v>104</v>
      </c>
      <c r="M448" s="247" t="s">
        <v>104</v>
      </c>
      <c r="N448" s="247"/>
    </row>
    <row r="449" spans="2:14" x14ac:dyDescent="0.4">
      <c r="B449" s="154">
        <f>VLOOKUP(C449,Companies[],3,FALSE)</f>
        <v>2872943</v>
      </c>
      <c r="C449" s="251" t="s">
        <v>392</v>
      </c>
      <c r="D449" s="247" t="s">
        <v>313</v>
      </c>
      <c r="E449" s="247" t="s">
        <v>866</v>
      </c>
      <c r="F449" s="247" t="s">
        <v>84</v>
      </c>
      <c r="G449" s="247" t="s">
        <v>84</v>
      </c>
      <c r="H449" s="247" t="s">
        <v>104</v>
      </c>
      <c r="I449" s="247" t="s">
        <v>90</v>
      </c>
      <c r="J449" s="248">
        <v>29615342.829999998</v>
      </c>
      <c r="K449" s="247" t="s">
        <v>959</v>
      </c>
      <c r="L449" s="247" t="s">
        <v>104</v>
      </c>
      <c r="M449" s="247" t="s">
        <v>104</v>
      </c>
      <c r="N449" s="247"/>
    </row>
    <row r="450" spans="2:14" x14ac:dyDescent="0.4">
      <c r="B450" s="154">
        <f>VLOOKUP(C450,Companies[],3,FALSE)</f>
        <v>2872943</v>
      </c>
      <c r="C450" s="251" t="s">
        <v>392</v>
      </c>
      <c r="D450" s="247" t="s">
        <v>308</v>
      </c>
      <c r="E450" s="247" t="s">
        <v>872</v>
      </c>
      <c r="F450" s="247" t="s">
        <v>61</v>
      </c>
      <c r="G450" s="247" t="s">
        <v>61</v>
      </c>
      <c r="H450" s="247" t="s">
        <v>690</v>
      </c>
      <c r="I450" s="247" t="s">
        <v>90</v>
      </c>
      <c r="J450" s="248">
        <v>761907190.13</v>
      </c>
      <c r="K450" s="247" t="s">
        <v>959</v>
      </c>
      <c r="L450" s="247" t="s">
        <v>104</v>
      </c>
      <c r="M450" s="247" t="s">
        <v>104</v>
      </c>
      <c r="N450" s="247"/>
    </row>
    <row r="451" spans="2:14" x14ac:dyDescent="0.4">
      <c r="B451" s="154">
        <f>VLOOKUP(C451,Companies[],3,FALSE)</f>
        <v>2872943</v>
      </c>
      <c r="C451" s="251" t="s">
        <v>392</v>
      </c>
      <c r="D451" s="247" t="s">
        <v>311</v>
      </c>
      <c r="E451" s="247" t="s">
        <v>876</v>
      </c>
      <c r="F451" s="247" t="s">
        <v>61</v>
      </c>
      <c r="G451" s="247" t="s">
        <v>61</v>
      </c>
      <c r="H451" s="247" t="s">
        <v>690</v>
      </c>
      <c r="I451" s="247" t="s">
        <v>90</v>
      </c>
      <c r="J451" s="248">
        <v>22614737</v>
      </c>
      <c r="K451" s="247" t="s">
        <v>959</v>
      </c>
      <c r="L451" s="247" t="s">
        <v>104</v>
      </c>
      <c r="M451" s="247" t="s">
        <v>104</v>
      </c>
      <c r="N451" s="247"/>
    </row>
    <row r="452" spans="2:14" x14ac:dyDescent="0.4">
      <c r="B452" s="154">
        <f>VLOOKUP(C452,Companies[],3,FALSE)</f>
        <v>2872943</v>
      </c>
      <c r="C452" s="251" t="s">
        <v>392</v>
      </c>
      <c r="D452" s="247" t="s">
        <v>308</v>
      </c>
      <c r="E452" s="247" t="s">
        <v>888</v>
      </c>
      <c r="F452" s="247" t="s">
        <v>84</v>
      </c>
      <c r="G452" s="247" t="s">
        <v>84</v>
      </c>
      <c r="H452" s="247" t="s">
        <v>104</v>
      </c>
      <c r="I452" s="247" t="s">
        <v>90</v>
      </c>
      <c r="J452" s="248">
        <v>440800</v>
      </c>
      <c r="K452" s="247" t="s">
        <v>959</v>
      </c>
      <c r="L452" s="247" t="s">
        <v>104</v>
      </c>
      <c r="M452" s="247" t="s">
        <v>104</v>
      </c>
      <c r="N452" s="247"/>
    </row>
    <row r="453" spans="2:14" x14ac:dyDescent="0.4">
      <c r="B453" s="154">
        <f>VLOOKUP(C453,Companies[],3,FALSE)</f>
        <v>2872943</v>
      </c>
      <c r="C453" s="251" t="s">
        <v>392</v>
      </c>
      <c r="D453" s="247" t="s">
        <v>312</v>
      </c>
      <c r="E453" s="247" t="s">
        <v>891</v>
      </c>
      <c r="F453" s="247" t="s">
        <v>84</v>
      </c>
      <c r="G453" s="247" t="s">
        <v>84</v>
      </c>
      <c r="H453" s="247" t="s">
        <v>104</v>
      </c>
      <c r="I453" s="247" t="s">
        <v>90</v>
      </c>
      <c r="J453" s="248">
        <v>631758923.94999993</v>
      </c>
      <c r="K453" s="247" t="s">
        <v>959</v>
      </c>
      <c r="L453" s="247" t="s">
        <v>104</v>
      </c>
      <c r="M453" s="247" t="s">
        <v>104</v>
      </c>
      <c r="N453" s="247"/>
    </row>
    <row r="454" spans="2:14" x14ac:dyDescent="0.4">
      <c r="B454" s="154">
        <f>VLOOKUP(C454,Companies[],3,FALSE)</f>
        <v>2872943</v>
      </c>
      <c r="C454" s="251" t="s">
        <v>392</v>
      </c>
      <c r="D454" s="247" t="s">
        <v>313</v>
      </c>
      <c r="E454" s="247" t="s">
        <v>893</v>
      </c>
      <c r="F454" s="247" t="s">
        <v>84</v>
      </c>
      <c r="G454" s="247" t="s">
        <v>84</v>
      </c>
      <c r="H454" s="247" t="s">
        <v>104</v>
      </c>
      <c r="I454" s="247" t="s">
        <v>90</v>
      </c>
      <c r="J454" s="248">
        <v>37400</v>
      </c>
      <c r="K454" s="247" t="s">
        <v>959</v>
      </c>
      <c r="L454" s="247" t="s">
        <v>104</v>
      </c>
      <c r="M454" s="247" t="s">
        <v>104</v>
      </c>
      <c r="N454" s="247"/>
    </row>
    <row r="455" spans="2:14" x14ac:dyDescent="0.4">
      <c r="B455" s="154">
        <f>VLOOKUP(C455,Companies[],3,FALSE)</f>
        <v>2872943</v>
      </c>
      <c r="C455" s="251" t="s">
        <v>392</v>
      </c>
      <c r="D455" s="247" t="s">
        <v>319</v>
      </c>
      <c r="E455" s="247" t="s">
        <v>903</v>
      </c>
      <c r="F455" s="247" t="s">
        <v>84</v>
      </c>
      <c r="G455" s="247" t="s">
        <v>84</v>
      </c>
      <c r="H455" s="247" t="s">
        <v>104</v>
      </c>
      <c r="I455" s="247" t="s">
        <v>90</v>
      </c>
      <c r="J455" s="248">
        <v>10000000</v>
      </c>
      <c r="K455" s="247" t="s">
        <v>959</v>
      </c>
      <c r="L455" s="247" t="s">
        <v>104</v>
      </c>
      <c r="M455" s="247" t="s">
        <v>104</v>
      </c>
      <c r="N455" s="247"/>
    </row>
    <row r="456" spans="2:14" x14ac:dyDescent="0.4">
      <c r="B456" s="154">
        <f>VLOOKUP(C456,Companies[],3,FALSE)</f>
        <v>2872943</v>
      </c>
      <c r="C456" s="251" t="s">
        <v>392</v>
      </c>
      <c r="D456" s="247" t="s">
        <v>319</v>
      </c>
      <c r="E456" s="247" t="s">
        <v>907</v>
      </c>
      <c r="F456" s="247" t="s">
        <v>84</v>
      </c>
      <c r="G456" s="247" t="s">
        <v>84</v>
      </c>
      <c r="H456" s="247" t="s">
        <v>104</v>
      </c>
      <c r="I456" s="247" t="s">
        <v>90</v>
      </c>
      <c r="J456" s="248">
        <v>8400</v>
      </c>
      <c r="K456" s="247" t="s">
        <v>959</v>
      </c>
      <c r="L456" s="247" t="s">
        <v>104</v>
      </c>
      <c r="M456" s="247" t="s">
        <v>104</v>
      </c>
      <c r="N456" s="247"/>
    </row>
    <row r="457" spans="2:14" x14ac:dyDescent="0.4">
      <c r="B457" s="154">
        <f>VLOOKUP(C457,Companies[],3,FALSE)</f>
        <v>2872943</v>
      </c>
      <c r="C457" s="251" t="s">
        <v>392</v>
      </c>
      <c r="D457" s="247" t="s">
        <v>317</v>
      </c>
      <c r="E457" s="247" t="s">
        <v>909</v>
      </c>
      <c r="F457" s="247" t="s">
        <v>84</v>
      </c>
      <c r="G457" s="247" t="s">
        <v>84</v>
      </c>
      <c r="H457" s="247" t="s">
        <v>104</v>
      </c>
      <c r="I457" s="247" t="s">
        <v>90</v>
      </c>
      <c r="J457" s="248">
        <v>1193634.25</v>
      </c>
      <c r="K457" s="247" t="s">
        <v>959</v>
      </c>
      <c r="L457" s="247" t="s">
        <v>104</v>
      </c>
      <c r="M457" s="247" t="s">
        <v>104</v>
      </c>
      <c r="N457" s="247"/>
    </row>
    <row r="458" spans="2:14" x14ac:dyDescent="0.4">
      <c r="B458" s="154">
        <f>VLOOKUP(C458,Companies[],3,FALSE)</f>
        <v>2872943</v>
      </c>
      <c r="C458" s="251" t="s">
        <v>392</v>
      </c>
      <c r="D458" s="247" t="s">
        <v>317</v>
      </c>
      <c r="E458" s="247" t="s">
        <v>911</v>
      </c>
      <c r="F458" s="247" t="s">
        <v>84</v>
      </c>
      <c r="G458" s="247" t="s">
        <v>84</v>
      </c>
      <c r="H458" s="247" t="s">
        <v>104</v>
      </c>
      <c r="I458" s="247" t="s">
        <v>90</v>
      </c>
      <c r="J458" s="248">
        <v>3691022</v>
      </c>
      <c r="K458" s="247" t="s">
        <v>959</v>
      </c>
      <c r="L458" s="247" t="s">
        <v>104</v>
      </c>
      <c r="M458" s="247" t="s">
        <v>104</v>
      </c>
      <c r="N458" s="247"/>
    </row>
    <row r="459" spans="2:14" x14ac:dyDescent="0.4">
      <c r="B459" s="154">
        <f>VLOOKUP(C459,Companies[],3,FALSE)</f>
        <v>2872943</v>
      </c>
      <c r="C459" s="251" t="s">
        <v>392</v>
      </c>
      <c r="D459" s="247" t="s">
        <v>317</v>
      </c>
      <c r="E459" s="247" t="s">
        <v>913</v>
      </c>
      <c r="F459" s="247" t="s">
        <v>84</v>
      </c>
      <c r="G459" s="247" t="s">
        <v>84</v>
      </c>
      <c r="H459" s="247" t="s">
        <v>104</v>
      </c>
      <c r="I459" s="247" t="s">
        <v>90</v>
      </c>
      <c r="J459" s="248">
        <v>11665131.790000001</v>
      </c>
      <c r="K459" s="247" t="s">
        <v>959</v>
      </c>
      <c r="L459" s="247" t="s">
        <v>104</v>
      </c>
      <c r="M459" s="247" t="s">
        <v>104</v>
      </c>
      <c r="N459" s="247"/>
    </row>
    <row r="460" spans="2:14" x14ac:dyDescent="0.4">
      <c r="B460" s="154">
        <f>VLOOKUP(C460,Companies[],3,FALSE)</f>
        <v>2872943</v>
      </c>
      <c r="C460" s="251" t="s">
        <v>392</v>
      </c>
      <c r="D460" s="247" t="s">
        <v>317</v>
      </c>
      <c r="E460" s="247" t="s">
        <v>915</v>
      </c>
      <c r="F460" s="247" t="s">
        <v>84</v>
      </c>
      <c r="G460" s="247" t="s">
        <v>84</v>
      </c>
      <c r="H460" s="247" t="s">
        <v>104</v>
      </c>
      <c r="I460" s="247" t="s">
        <v>90</v>
      </c>
      <c r="J460" s="248">
        <v>50709656.899999999</v>
      </c>
      <c r="K460" s="247" t="s">
        <v>959</v>
      </c>
      <c r="L460" s="247" t="s">
        <v>104</v>
      </c>
      <c r="M460" s="247" t="s">
        <v>104</v>
      </c>
      <c r="N460" s="247"/>
    </row>
    <row r="461" spans="2:14" x14ac:dyDescent="0.4">
      <c r="B461" s="154">
        <f>VLOOKUP(C461,Companies[],3,FALSE)</f>
        <v>2872943</v>
      </c>
      <c r="C461" s="251" t="s">
        <v>392</v>
      </c>
      <c r="D461" s="247" t="s">
        <v>317</v>
      </c>
      <c r="E461" s="247" t="s">
        <v>903</v>
      </c>
      <c r="F461" s="247" t="s">
        <v>84</v>
      </c>
      <c r="G461" s="247" t="s">
        <v>84</v>
      </c>
      <c r="H461" s="247" t="s">
        <v>104</v>
      </c>
      <c r="I461" s="247" t="s">
        <v>90</v>
      </c>
      <c r="J461" s="248">
        <v>61954195.18</v>
      </c>
      <c r="K461" s="247" t="s">
        <v>959</v>
      </c>
      <c r="L461" s="247" t="s">
        <v>104</v>
      </c>
      <c r="M461" s="247" t="s">
        <v>104</v>
      </c>
      <c r="N461" s="247"/>
    </row>
    <row r="462" spans="2:14" x14ac:dyDescent="0.4">
      <c r="B462" s="154">
        <f>VLOOKUP(C462,Companies[],3,FALSE)</f>
        <v>2872943</v>
      </c>
      <c r="C462" s="251" t="s">
        <v>392</v>
      </c>
      <c r="D462" s="247" t="s">
        <v>317</v>
      </c>
      <c r="E462" s="247" t="s">
        <v>907</v>
      </c>
      <c r="F462" s="247" t="s">
        <v>84</v>
      </c>
      <c r="G462" s="247" t="s">
        <v>84</v>
      </c>
      <c r="H462" s="247" t="s">
        <v>104</v>
      </c>
      <c r="I462" s="247" t="s">
        <v>90</v>
      </c>
      <c r="J462" s="248">
        <v>840000</v>
      </c>
      <c r="K462" s="247" t="s">
        <v>959</v>
      </c>
      <c r="L462" s="247" t="s">
        <v>104</v>
      </c>
      <c r="M462" s="247" t="s">
        <v>104</v>
      </c>
      <c r="N462" s="247"/>
    </row>
    <row r="463" spans="2:14" x14ac:dyDescent="0.4">
      <c r="B463" s="154">
        <f>VLOOKUP(C463,Companies[],3,FALSE)</f>
        <v>6268048</v>
      </c>
      <c r="C463" s="251" t="s">
        <v>393</v>
      </c>
      <c r="D463" s="247" t="s">
        <v>308</v>
      </c>
      <c r="E463" s="247" t="s">
        <v>857</v>
      </c>
      <c r="F463" s="247" t="s">
        <v>84</v>
      </c>
      <c r="G463" s="247" t="s">
        <v>84</v>
      </c>
      <c r="H463" s="247" t="s">
        <v>104</v>
      </c>
      <c r="I463" s="247" t="s">
        <v>90</v>
      </c>
      <c r="J463" s="248">
        <v>4524415.9400000004</v>
      </c>
      <c r="K463" s="247" t="s">
        <v>959</v>
      </c>
      <c r="L463" s="247" t="s">
        <v>104</v>
      </c>
      <c r="M463" s="247" t="s">
        <v>104</v>
      </c>
      <c r="N463" s="247"/>
    </row>
    <row r="464" spans="2:14" x14ac:dyDescent="0.4">
      <c r="B464" s="154">
        <f>VLOOKUP(C464,Companies[],3,FALSE)</f>
        <v>6268048</v>
      </c>
      <c r="C464" s="251" t="s">
        <v>393</v>
      </c>
      <c r="D464" s="247" t="s">
        <v>308</v>
      </c>
      <c r="E464" s="247" t="s">
        <v>864</v>
      </c>
      <c r="F464" s="247" t="s">
        <v>84</v>
      </c>
      <c r="G464" s="247" t="s">
        <v>84</v>
      </c>
      <c r="H464" s="247" t="s">
        <v>104</v>
      </c>
      <c r="I464" s="247" t="s">
        <v>90</v>
      </c>
      <c r="J464" s="248">
        <v>3785021.25</v>
      </c>
      <c r="K464" s="247" t="s">
        <v>959</v>
      </c>
      <c r="L464" s="247" t="s">
        <v>104</v>
      </c>
      <c r="M464" s="247" t="s">
        <v>104</v>
      </c>
      <c r="N464" s="247"/>
    </row>
    <row r="465" spans="2:14" x14ac:dyDescent="0.4">
      <c r="B465" s="154">
        <f>VLOOKUP(C465,Companies[],3,FALSE)</f>
        <v>6268048</v>
      </c>
      <c r="C465" s="251" t="s">
        <v>393</v>
      </c>
      <c r="D465" s="247" t="s">
        <v>311</v>
      </c>
      <c r="E465" s="247" t="s">
        <v>876</v>
      </c>
      <c r="F465" s="247" t="s">
        <v>61</v>
      </c>
      <c r="G465" s="247" t="s">
        <v>84</v>
      </c>
      <c r="H465" s="247" t="s">
        <v>104</v>
      </c>
      <c r="I465" s="247" t="s">
        <v>90</v>
      </c>
      <c r="J465" s="248">
        <v>1547513</v>
      </c>
      <c r="K465" s="247" t="s">
        <v>959</v>
      </c>
      <c r="L465" s="247" t="s">
        <v>104</v>
      </c>
      <c r="M465" s="247" t="s">
        <v>104</v>
      </c>
      <c r="N465" s="247"/>
    </row>
    <row r="466" spans="2:14" x14ac:dyDescent="0.4">
      <c r="B466" s="154">
        <f>VLOOKUP(C466,Companies[],3,FALSE)</f>
        <v>6268048</v>
      </c>
      <c r="C466" s="251" t="s">
        <v>393</v>
      </c>
      <c r="D466" s="247" t="s">
        <v>312</v>
      </c>
      <c r="E466" s="247" t="s">
        <v>891</v>
      </c>
      <c r="F466" s="247" t="s">
        <v>84</v>
      </c>
      <c r="G466" s="247" t="s">
        <v>84</v>
      </c>
      <c r="H466" s="247" t="s">
        <v>104</v>
      </c>
      <c r="I466" s="247" t="s">
        <v>90</v>
      </c>
      <c r="J466" s="248">
        <v>474721058.87</v>
      </c>
      <c r="K466" s="247" t="s">
        <v>959</v>
      </c>
      <c r="L466" s="247" t="s">
        <v>104</v>
      </c>
      <c r="M466" s="247" t="s">
        <v>104</v>
      </c>
      <c r="N466" s="247"/>
    </row>
    <row r="467" spans="2:14" x14ac:dyDescent="0.4">
      <c r="B467" s="154">
        <f>VLOOKUP(C467,Companies[],3,FALSE)</f>
        <v>2839717</v>
      </c>
      <c r="C467" s="251" t="s">
        <v>395</v>
      </c>
      <c r="D467" s="247" t="s">
        <v>308</v>
      </c>
      <c r="E467" s="247" t="s">
        <v>857</v>
      </c>
      <c r="F467" s="247" t="s">
        <v>84</v>
      </c>
      <c r="G467" s="247" t="s">
        <v>84</v>
      </c>
      <c r="H467" s="247" t="s">
        <v>104</v>
      </c>
      <c r="I467" s="247" t="s">
        <v>90</v>
      </c>
      <c r="J467" s="248">
        <v>21092487.670000002</v>
      </c>
      <c r="K467" s="247" t="s">
        <v>959</v>
      </c>
      <c r="L467" s="247" t="s">
        <v>104</v>
      </c>
      <c r="M467" s="247" t="s">
        <v>104</v>
      </c>
      <c r="N467" s="247"/>
    </row>
    <row r="468" spans="2:14" x14ac:dyDescent="0.4">
      <c r="B468" s="154">
        <f>VLOOKUP(C468,Companies[],3,FALSE)</f>
        <v>2839717</v>
      </c>
      <c r="C468" s="251" t="s">
        <v>395</v>
      </c>
      <c r="D468" s="247" t="s">
        <v>313</v>
      </c>
      <c r="E468" s="247" t="s">
        <v>861</v>
      </c>
      <c r="F468" s="247" t="s">
        <v>84</v>
      </c>
      <c r="G468" s="247" t="s">
        <v>84</v>
      </c>
      <c r="H468" s="247" t="s">
        <v>104</v>
      </c>
      <c r="I468" s="247" t="s">
        <v>90</v>
      </c>
      <c r="J468" s="248">
        <v>14566964.300000001</v>
      </c>
      <c r="K468" s="247" t="s">
        <v>959</v>
      </c>
      <c r="L468" s="247" t="s">
        <v>104</v>
      </c>
      <c r="M468" s="247" t="s">
        <v>104</v>
      </c>
      <c r="N468" s="247"/>
    </row>
    <row r="469" spans="2:14" x14ac:dyDescent="0.4">
      <c r="B469" s="154">
        <f>VLOOKUP(C469,Companies[],3,FALSE)</f>
        <v>2839717</v>
      </c>
      <c r="C469" s="251" t="s">
        <v>395</v>
      </c>
      <c r="D469" s="247" t="s">
        <v>313</v>
      </c>
      <c r="E469" s="247" t="s">
        <v>866</v>
      </c>
      <c r="F469" s="247" t="s">
        <v>84</v>
      </c>
      <c r="G469" s="247" t="s">
        <v>84</v>
      </c>
      <c r="H469" s="247" t="s">
        <v>104</v>
      </c>
      <c r="I469" s="247" t="s">
        <v>90</v>
      </c>
      <c r="J469" s="248">
        <v>30590625.039999999</v>
      </c>
      <c r="K469" s="247" t="s">
        <v>959</v>
      </c>
      <c r="L469" s="247" t="s">
        <v>104</v>
      </c>
      <c r="M469" s="247" t="s">
        <v>104</v>
      </c>
      <c r="N469" s="247"/>
    </row>
    <row r="470" spans="2:14" x14ac:dyDescent="0.4">
      <c r="B470" s="154">
        <f>VLOOKUP(C470,Companies[],3,FALSE)</f>
        <v>2839717</v>
      </c>
      <c r="C470" s="251" t="s">
        <v>395</v>
      </c>
      <c r="D470" s="247" t="s">
        <v>308</v>
      </c>
      <c r="E470" s="247" t="s">
        <v>872</v>
      </c>
      <c r="F470" s="247" t="s">
        <v>61</v>
      </c>
      <c r="G470" s="247" t="s">
        <v>84</v>
      </c>
      <c r="H470" s="247" t="s">
        <v>104</v>
      </c>
      <c r="I470" s="247" t="s">
        <v>90</v>
      </c>
      <c r="J470" s="248">
        <v>1157325697.6400001</v>
      </c>
      <c r="K470" s="247" t="s">
        <v>959</v>
      </c>
      <c r="L470" s="247" t="s">
        <v>104</v>
      </c>
      <c r="M470" s="247" t="s">
        <v>104</v>
      </c>
      <c r="N470" s="247"/>
    </row>
    <row r="471" spans="2:14" x14ac:dyDescent="0.4">
      <c r="B471" s="154">
        <f>VLOOKUP(C471,Companies[],3,FALSE)</f>
        <v>2839717</v>
      </c>
      <c r="C471" s="251" t="s">
        <v>395</v>
      </c>
      <c r="D471" s="247" t="s">
        <v>311</v>
      </c>
      <c r="E471" s="247" t="s">
        <v>876</v>
      </c>
      <c r="F471" s="247" t="s">
        <v>61</v>
      </c>
      <c r="G471" s="247" t="s">
        <v>84</v>
      </c>
      <c r="H471" s="247" t="s">
        <v>104</v>
      </c>
      <c r="I471" s="247" t="s">
        <v>90</v>
      </c>
      <c r="J471" s="248">
        <v>8160165</v>
      </c>
      <c r="K471" s="247" t="s">
        <v>959</v>
      </c>
      <c r="L471" s="247" t="s">
        <v>104</v>
      </c>
      <c r="M471" s="247" t="s">
        <v>104</v>
      </c>
      <c r="N471" s="247"/>
    </row>
    <row r="472" spans="2:14" x14ac:dyDescent="0.4">
      <c r="B472" s="154">
        <f>VLOOKUP(C472,Companies[],3,FALSE)</f>
        <v>2839717</v>
      </c>
      <c r="C472" s="251" t="s">
        <v>395</v>
      </c>
      <c r="D472" s="247" t="s">
        <v>320</v>
      </c>
      <c r="E472" s="247" t="s">
        <v>885</v>
      </c>
      <c r="F472" s="247" t="s">
        <v>84</v>
      </c>
      <c r="G472" s="247" t="s">
        <v>84</v>
      </c>
      <c r="H472" s="247" t="s">
        <v>104</v>
      </c>
      <c r="I472" s="247" t="s">
        <v>90</v>
      </c>
      <c r="J472" s="248">
        <v>338520000</v>
      </c>
      <c r="K472" s="247" t="s">
        <v>959</v>
      </c>
      <c r="L472" s="247" t="s">
        <v>104</v>
      </c>
      <c r="M472" s="247" t="s">
        <v>104</v>
      </c>
      <c r="N472" s="247"/>
    </row>
    <row r="473" spans="2:14" x14ac:dyDescent="0.4">
      <c r="B473" s="154">
        <f>VLOOKUP(C473,Companies[],3,FALSE)</f>
        <v>2839717</v>
      </c>
      <c r="C473" s="251" t="s">
        <v>395</v>
      </c>
      <c r="D473" s="247" t="s">
        <v>312</v>
      </c>
      <c r="E473" s="247" t="s">
        <v>891</v>
      </c>
      <c r="F473" s="247" t="s">
        <v>84</v>
      </c>
      <c r="G473" s="247" t="s">
        <v>84</v>
      </c>
      <c r="H473" s="247" t="s">
        <v>104</v>
      </c>
      <c r="I473" s="247" t="s">
        <v>90</v>
      </c>
      <c r="J473" s="248">
        <v>161129422.65999997</v>
      </c>
      <c r="K473" s="247" t="s">
        <v>959</v>
      </c>
      <c r="L473" s="247" t="s">
        <v>104</v>
      </c>
      <c r="M473" s="247" t="s">
        <v>104</v>
      </c>
      <c r="N473" s="247"/>
    </row>
    <row r="474" spans="2:14" x14ac:dyDescent="0.4">
      <c r="B474" s="154">
        <f>VLOOKUP(C474,Companies[],3,FALSE)</f>
        <v>2839717</v>
      </c>
      <c r="C474" s="251" t="s">
        <v>395</v>
      </c>
      <c r="D474" s="247" t="s">
        <v>313</v>
      </c>
      <c r="E474" s="247" t="s">
        <v>893</v>
      </c>
      <c r="F474" s="247" t="s">
        <v>84</v>
      </c>
      <c r="G474" s="247" t="s">
        <v>84</v>
      </c>
      <c r="H474" s="247" t="s">
        <v>104</v>
      </c>
      <c r="I474" s="247" t="s">
        <v>90</v>
      </c>
      <c r="J474" s="248">
        <v>23400</v>
      </c>
      <c r="K474" s="247" t="s">
        <v>959</v>
      </c>
      <c r="L474" s="247" t="s">
        <v>104</v>
      </c>
      <c r="M474" s="247" t="s">
        <v>104</v>
      </c>
      <c r="N474" s="247"/>
    </row>
    <row r="475" spans="2:14" x14ac:dyDescent="0.4">
      <c r="B475" s="154">
        <f>VLOOKUP(C475,Companies[],3,FALSE)</f>
        <v>2839717</v>
      </c>
      <c r="C475" s="251" t="s">
        <v>395</v>
      </c>
      <c r="D475" s="247" t="s">
        <v>319</v>
      </c>
      <c r="E475" s="247" t="s">
        <v>903</v>
      </c>
      <c r="F475" s="247" t="s">
        <v>84</v>
      </c>
      <c r="G475" s="247" t="s">
        <v>84</v>
      </c>
      <c r="H475" s="247" t="s">
        <v>104</v>
      </c>
      <c r="I475" s="247" t="s">
        <v>90</v>
      </c>
      <c r="J475" s="248">
        <v>255000</v>
      </c>
      <c r="K475" s="247" t="s">
        <v>959</v>
      </c>
      <c r="L475" s="247" t="s">
        <v>104</v>
      </c>
      <c r="M475" s="247" t="s">
        <v>104</v>
      </c>
      <c r="N475" s="247"/>
    </row>
    <row r="476" spans="2:14" x14ac:dyDescent="0.4">
      <c r="B476" s="154">
        <f>VLOOKUP(C476,Companies[],3,FALSE)</f>
        <v>2839717</v>
      </c>
      <c r="C476" s="251" t="s">
        <v>395</v>
      </c>
      <c r="D476" s="247" t="s">
        <v>319</v>
      </c>
      <c r="E476" s="247" t="s">
        <v>907</v>
      </c>
      <c r="F476" s="247" t="s">
        <v>84</v>
      </c>
      <c r="G476" s="247" t="s">
        <v>84</v>
      </c>
      <c r="H476" s="247" t="s">
        <v>104</v>
      </c>
      <c r="I476" s="247" t="s">
        <v>90</v>
      </c>
      <c r="J476" s="248">
        <v>6000</v>
      </c>
      <c r="K476" s="247" t="s">
        <v>959</v>
      </c>
      <c r="L476" s="247" t="s">
        <v>104</v>
      </c>
      <c r="M476" s="247" t="s">
        <v>104</v>
      </c>
      <c r="N476" s="247"/>
    </row>
    <row r="477" spans="2:14" x14ac:dyDescent="0.4">
      <c r="B477" s="154">
        <f>VLOOKUP(C477,Companies[],3,FALSE)</f>
        <v>2839717</v>
      </c>
      <c r="C477" s="251" t="s">
        <v>395</v>
      </c>
      <c r="D477" s="247" t="s">
        <v>317</v>
      </c>
      <c r="E477" s="247" t="s">
        <v>909</v>
      </c>
      <c r="F477" s="247" t="s">
        <v>84</v>
      </c>
      <c r="G477" s="247" t="s">
        <v>84</v>
      </c>
      <c r="H477" s="247" t="s">
        <v>104</v>
      </c>
      <c r="I477" s="247" t="s">
        <v>90</v>
      </c>
      <c r="J477" s="248">
        <v>9543132.1999999993</v>
      </c>
      <c r="K477" s="247" t="s">
        <v>959</v>
      </c>
      <c r="L477" s="247" t="s">
        <v>104</v>
      </c>
      <c r="M477" s="247" t="s">
        <v>104</v>
      </c>
      <c r="N477" s="247"/>
    </row>
    <row r="478" spans="2:14" x14ac:dyDescent="0.4">
      <c r="B478" s="154">
        <f>VLOOKUP(C478,Companies[],3,FALSE)</f>
        <v>2839717</v>
      </c>
      <c r="C478" s="251" t="s">
        <v>395</v>
      </c>
      <c r="D478" s="247" t="s">
        <v>317</v>
      </c>
      <c r="E478" s="247" t="s">
        <v>911</v>
      </c>
      <c r="F478" s="247" t="s">
        <v>84</v>
      </c>
      <c r="G478" s="247" t="s">
        <v>84</v>
      </c>
      <c r="H478" s="247" t="s">
        <v>104</v>
      </c>
      <c r="I478" s="247" t="s">
        <v>90</v>
      </c>
      <c r="J478" s="248">
        <v>1878183</v>
      </c>
      <c r="K478" s="247" t="s">
        <v>959</v>
      </c>
      <c r="L478" s="247" t="s">
        <v>104</v>
      </c>
      <c r="M478" s="247" t="s">
        <v>104</v>
      </c>
      <c r="N478" s="247"/>
    </row>
    <row r="479" spans="2:14" x14ac:dyDescent="0.4">
      <c r="B479" s="154">
        <f>VLOOKUP(C479,Companies[],3,FALSE)</f>
        <v>2839717</v>
      </c>
      <c r="C479" s="251" t="s">
        <v>395</v>
      </c>
      <c r="D479" s="247" t="s">
        <v>317</v>
      </c>
      <c r="E479" s="247" t="s">
        <v>913</v>
      </c>
      <c r="F479" s="247" t="s">
        <v>84</v>
      </c>
      <c r="G479" s="247" t="s">
        <v>84</v>
      </c>
      <c r="H479" s="247" t="s">
        <v>104</v>
      </c>
      <c r="I479" s="247" t="s">
        <v>90</v>
      </c>
      <c r="J479" s="248">
        <v>30184736</v>
      </c>
      <c r="K479" s="247" t="s">
        <v>959</v>
      </c>
      <c r="L479" s="247" t="s">
        <v>104</v>
      </c>
      <c r="M479" s="247" t="s">
        <v>104</v>
      </c>
      <c r="N479" s="247"/>
    </row>
    <row r="480" spans="2:14" x14ac:dyDescent="0.4">
      <c r="B480" s="154">
        <f>VLOOKUP(C480,Companies[],3,FALSE)</f>
        <v>2839717</v>
      </c>
      <c r="C480" s="251" t="s">
        <v>395</v>
      </c>
      <c r="D480" s="247" t="s">
        <v>317</v>
      </c>
      <c r="E480" s="247" t="s">
        <v>915</v>
      </c>
      <c r="F480" s="247" t="s">
        <v>84</v>
      </c>
      <c r="G480" s="247" t="s">
        <v>84</v>
      </c>
      <c r="H480" s="247" t="s">
        <v>104</v>
      </c>
      <c r="I480" s="247" t="s">
        <v>90</v>
      </c>
      <c r="J480" s="248">
        <v>9670255.2300000004</v>
      </c>
      <c r="K480" s="247" t="s">
        <v>959</v>
      </c>
      <c r="L480" s="247" t="s">
        <v>104</v>
      </c>
      <c r="M480" s="247" t="s">
        <v>104</v>
      </c>
      <c r="N480" s="247"/>
    </row>
    <row r="481" spans="2:14" x14ac:dyDescent="0.4">
      <c r="B481" s="154">
        <f>VLOOKUP(C481,Companies[],3,FALSE)</f>
        <v>2839717</v>
      </c>
      <c r="C481" s="251" t="s">
        <v>395</v>
      </c>
      <c r="D481" s="247" t="s">
        <v>317</v>
      </c>
      <c r="E481" s="247" t="s">
        <v>917</v>
      </c>
      <c r="F481" s="247" t="s">
        <v>84</v>
      </c>
      <c r="G481" s="247" t="s">
        <v>84</v>
      </c>
      <c r="H481" s="247" t="s">
        <v>104</v>
      </c>
      <c r="I481" s="247" t="s">
        <v>90</v>
      </c>
      <c r="J481" s="248">
        <v>77400</v>
      </c>
      <c r="K481" s="247" t="s">
        <v>959</v>
      </c>
      <c r="L481" s="247" t="s">
        <v>104</v>
      </c>
      <c r="M481" s="247" t="s">
        <v>104</v>
      </c>
      <c r="N481" s="247"/>
    </row>
    <row r="482" spans="2:14" x14ac:dyDescent="0.4">
      <c r="B482" s="154">
        <f>VLOOKUP(C482,Companies[],3,FALSE)</f>
        <v>2839717</v>
      </c>
      <c r="C482" s="251" t="s">
        <v>395</v>
      </c>
      <c r="D482" s="247" t="s">
        <v>317</v>
      </c>
      <c r="E482" s="247" t="s">
        <v>903</v>
      </c>
      <c r="F482" s="247" t="s">
        <v>84</v>
      </c>
      <c r="G482" s="247" t="s">
        <v>84</v>
      </c>
      <c r="H482" s="247" t="s">
        <v>104</v>
      </c>
      <c r="I482" s="247" t="s">
        <v>90</v>
      </c>
      <c r="J482" s="248">
        <v>19608000</v>
      </c>
      <c r="K482" s="247" t="s">
        <v>959</v>
      </c>
      <c r="L482" s="247" t="s">
        <v>104</v>
      </c>
      <c r="M482" s="247" t="s">
        <v>104</v>
      </c>
      <c r="N482" s="247"/>
    </row>
    <row r="483" spans="2:14" x14ac:dyDescent="0.4">
      <c r="B483" s="154">
        <f>VLOOKUP(C483,Companies[],3,FALSE)</f>
        <v>6030343</v>
      </c>
      <c r="C483" s="251" t="s">
        <v>396</v>
      </c>
      <c r="D483" s="247" t="s">
        <v>308</v>
      </c>
      <c r="E483" s="247" t="s">
        <v>857</v>
      </c>
      <c r="F483" s="247" t="s">
        <v>84</v>
      </c>
      <c r="G483" s="247" t="s">
        <v>84</v>
      </c>
      <c r="H483" s="247" t="s">
        <v>104</v>
      </c>
      <c r="I483" s="247" t="s">
        <v>90</v>
      </c>
      <c r="J483" s="248">
        <v>29304717.670000002</v>
      </c>
      <c r="K483" s="247" t="s">
        <v>959</v>
      </c>
      <c r="L483" s="247" t="s">
        <v>104</v>
      </c>
      <c r="M483" s="247" t="s">
        <v>104</v>
      </c>
      <c r="N483" s="247"/>
    </row>
    <row r="484" spans="2:14" x14ac:dyDescent="0.4">
      <c r="B484" s="154">
        <f>VLOOKUP(C484,Companies[],3,FALSE)</f>
        <v>6030343</v>
      </c>
      <c r="C484" s="251" t="s">
        <v>396</v>
      </c>
      <c r="D484" s="247" t="s">
        <v>308</v>
      </c>
      <c r="E484" s="247" t="s">
        <v>872</v>
      </c>
      <c r="F484" s="247" t="s">
        <v>61</v>
      </c>
      <c r="G484" s="247" t="s">
        <v>61</v>
      </c>
      <c r="H484" s="247" t="s">
        <v>696</v>
      </c>
      <c r="I484" s="247" t="s">
        <v>90</v>
      </c>
      <c r="J484" s="248">
        <v>425332974.95999998</v>
      </c>
      <c r="K484" s="247" t="s">
        <v>959</v>
      </c>
      <c r="L484" s="247" t="s">
        <v>104</v>
      </c>
      <c r="M484" s="247" t="s">
        <v>104</v>
      </c>
      <c r="N484" s="247"/>
    </row>
    <row r="485" spans="2:14" x14ac:dyDescent="0.4">
      <c r="B485" s="154">
        <f>VLOOKUP(C485,Companies[],3,FALSE)</f>
        <v>6030343</v>
      </c>
      <c r="C485" s="251" t="s">
        <v>396</v>
      </c>
      <c r="D485" s="247" t="s">
        <v>311</v>
      </c>
      <c r="E485" s="247" t="s">
        <v>876</v>
      </c>
      <c r="F485" s="247" t="s">
        <v>61</v>
      </c>
      <c r="G485" s="247" t="s">
        <v>61</v>
      </c>
      <c r="H485" s="247" t="s">
        <v>696</v>
      </c>
      <c r="I485" s="247" t="s">
        <v>90</v>
      </c>
      <c r="J485" s="248">
        <v>37322654</v>
      </c>
      <c r="K485" s="247" t="s">
        <v>959</v>
      </c>
      <c r="L485" s="247" t="s">
        <v>104</v>
      </c>
      <c r="M485" s="247" t="s">
        <v>104</v>
      </c>
      <c r="N485" s="247"/>
    </row>
    <row r="486" spans="2:14" x14ac:dyDescent="0.4">
      <c r="B486" s="154">
        <f>VLOOKUP(C486,Companies[],3,FALSE)</f>
        <v>6030343</v>
      </c>
      <c r="C486" s="251" t="s">
        <v>396</v>
      </c>
      <c r="D486" s="247" t="s">
        <v>308</v>
      </c>
      <c r="E486" s="247" t="s">
        <v>888</v>
      </c>
      <c r="F486" s="247" t="s">
        <v>84</v>
      </c>
      <c r="G486" s="247" t="s">
        <v>84</v>
      </c>
      <c r="H486" s="247" t="s">
        <v>104</v>
      </c>
      <c r="I486" s="247" t="s">
        <v>90</v>
      </c>
      <c r="J486" s="248">
        <v>576167</v>
      </c>
      <c r="K486" s="247" t="s">
        <v>959</v>
      </c>
      <c r="L486" s="247" t="s">
        <v>104</v>
      </c>
      <c r="M486" s="247" t="s">
        <v>104</v>
      </c>
      <c r="N486" s="247"/>
    </row>
    <row r="487" spans="2:14" x14ac:dyDescent="0.4">
      <c r="B487" s="154">
        <f>VLOOKUP(C487,Companies[],3,FALSE)</f>
        <v>6030343</v>
      </c>
      <c r="C487" s="251" t="s">
        <v>396</v>
      </c>
      <c r="D487" s="247" t="s">
        <v>312</v>
      </c>
      <c r="E487" s="247" t="s">
        <v>891</v>
      </c>
      <c r="F487" s="247" t="s">
        <v>84</v>
      </c>
      <c r="G487" s="247" t="s">
        <v>84</v>
      </c>
      <c r="H487" s="247" t="s">
        <v>104</v>
      </c>
      <c r="I487" s="247" t="s">
        <v>90</v>
      </c>
      <c r="J487" s="248">
        <v>334286584.76999998</v>
      </c>
      <c r="K487" s="247" t="s">
        <v>959</v>
      </c>
      <c r="L487" s="247" t="s">
        <v>104</v>
      </c>
      <c r="M487" s="247" t="s">
        <v>104</v>
      </c>
      <c r="N487" s="247"/>
    </row>
    <row r="488" spans="2:14" x14ac:dyDescent="0.4">
      <c r="B488" s="154">
        <f>VLOOKUP(C488,Companies[],3,FALSE)</f>
        <v>6030343</v>
      </c>
      <c r="C488" s="251" t="s">
        <v>396</v>
      </c>
      <c r="D488" s="247" t="s">
        <v>319</v>
      </c>
      <c r="E488" s="247" t="s">
        <v>903</v>
      </c>
      <c r="F488" s="247" t="s">
        <v>84</v>
      </c>
      <c r="G488" s="247" t="s">
        <v>84</v>
      </c>
      <c r="H488" s="247" t="s">
        <v>104</v>
      </c>
      <c r="I488" s="247" t="s">
        <v>90</v>
      </c>
      <c r="J488" s="248">
        <v>59104</v>
      </c>
      <c r="K488" s="247" t="s">
        <v>959</v>
      </c>
      <c r="L488" s="247" t="s">
        <v>104</v>
      </c>
      <c r="M488" s="247" t="s">
        <v>104</v>
      </c>
      <c r="N488" s="247"/>
    </row>
    <row r="489" spans="2:14" x14ac:dyDescent="0.4">
      <c r="B489" s="154">
        <f>VLOOKUP(C489,Companies[],3,FALSE)</f>
        <v>6030343</v>
      </c>
      <c r="C489" s="251" t="s">
        <v>396</v>
      </c>
      <c r="D489" s="247" t="s">
        <v>317</v>
      </c>
      <c r="E489" s="247" t="s">
        <v>913</v>
      </c>
      <c r="F489" s="247" t="s">
        <v>84</v>
      </c>
      <c r="G489" s="247" t="s">
        <v>84</v>
      </c>
      <c r="H489" s="247" t="s">
        <v>104</v>
      </c>
      <c r="I489" s="247" t="s">
        <v>90</v>
      </c>
      <c r="J489" s="248">
        <v>36249928</v>
      </c>
      <c r="K489" s="247" t="s">
        <v>959</v>
      </c>
      <c r="L489" s="247" t="s">
        <v>104</v>
      </c>
      <c r="M489" s="247" t="s">
        <v>104</v>
      </c>
      <c r="N489" s="247"/>
    </row>
    <row r="490" spans="2:14" x14ac:dyDescent="0.4">
      <c r="B490" s="154">
        <f>VLOOKUP(C490,Companies[],3,FALSE)</f>
        <v>6030343</v>
      </c>
      <c r="C490" s="251" t="s">
        <v>396</v>
      </c>
      <c r="D490" s="247" t="s">
        <v>317</v>
      </c>
      <c r="E490" s="247" t="s">
        <v>915</v>
      </c>
      <c r="F490" s="247" t="s">
        <v>84</v>
      </c>
      <c r="G490" s="247" t="s">
        <v>84</v>
      </c>
      <c r="H490" s="247" t="s">
        <v>104</v>
      </c>
      <c r="I490" s="247" t="s">
        <v>90</v>
      </c>
      <c r="J490" s="248">
        <v>56474625.25</v>
      </c>
      <c r="K490" s="247" t="s">
        <v>959</v>
      </c>
      <c r="L490" s="247" t="s">
        <v>104</v>
      </c>
      <c r="M490" s="247" t="s">
        <v>104</v>
      </c>
      <c r="N490" s="247"/>
    </row>
    <row r="491" spans="2:14" x14ac:dyDescent="0.4">
      <c r="B491" s="154">
        <f>VLOOKUP(C491,Companies[],3,FALSE)</f>
        <v>6030343</v>
      </c>
      <c r="C491" s="251" t="s">
        <v>396</v>
      </c>
      <c r="D491" s="247" t="s">
        <v>317</v>
      </c>
      <c r="E491" s="247" t="s">
        <v>931</v>
      </c>
      <c r="F491" s="247" t="s">
        <v>84</v>
      </c>
      <c r="G491" s="247" t="s">
        <v>84</v>
      </c>
      <c r="H491" s="247" t="s">
        <v>104</v>
      </c>
      <c r="I491" s="247" t="s">
        <v>90</v>
      </c>
      <c r="J491" s="248">
        <v>45000000</v>
      </c>
      <c r="K491" s="247" t="s">
        <v>959</v>
      </c>
      <c r="L491" s="247" t="s">
        <v>104</v>
      </c>
      <c r="M491" s="247" t="s">
        <v>104</v>
      </c>
      <c r="N491" s="247"/>
    </row>
    <row r="492" spans="2:14" x14ac:dyDescent="0.4">
      <c r="B492" s="154">
        <f>VLOOKUP(C492,Companies[],3,FALSE)</f>
        <v>2344343</v>
      </c>
      <c r="C492" s="251" t="s">
        <v>397</v>
      </c>
      <c r="D492" s="247" t="s">
        <v>308</v>
      </c>
      <c r="E492" s="247" t="s">
        <v>857</v>
      </c>
      <c r="F492" s="247" t="s">
        <v>84</v>
      </c>
      <c r="G492" s="247" t="s">
        <v>84</v>
      </c>
      <c r="H492" s="247" t="s">
        <v>104</v>
      </c>
      <c r="I492" s="247" t="s">
        <v>90</v>
      </c>
      <c r="J492" s="248">
        <v>224371947.65000001</v>
      </c>
      <c r="K492" s="247" t="s">
        <v>959</v>
      </c>
      <c r="L492" s="247" t="s">
        <v>104</v>
      </c>
      <c r="M492" s="247" t="s">
        <v>104</v>
      </c>
      <c r="N492" s="247"/>
    </row>
    <row r="493" spans="2:14" x14ac:dyDescent="0.4">
      <c r="B493" s="154">
        <f>VLOOKUP(C493,Companies[],3,FALSE)</f>
        <v>2344343</v>
      </c>
      <c r="C493" s="251" t="s">
        <v>397</v>
      </c>
      <c r="D493" s="247" t="s">
        <v>313</v>
      </c>
      <c r="E493" s="247" t="s">
        <v>861</v>
      </c>
      <c r="F493" s="247" t="s">
        <v>84</v>
      </c>
      <c r="G493" s="247" t="s">
        <v>84</v>
      </c>
      <c r="H493" s="247" t="s">
        <v>104</v>
      </c>
      <c r="I493" s="247" t="s">
        <v>90</v>
      </c>
      <c r="J493" s="248">
        <v>8093218.2999999998</v>
      </c>
      <c r="K493" s="247" t="s">
        <v>959</v>
      </c>
      <c r="L493" s="247" t="s">
        <v>104</v>
      </c>
      <c r="M493" s="247" t="s">
        <v>104</v>
      </c>
      <c r="N493" s="247"/>
    </row>
    <row r="494" spans="2:14" x14ac:dyDescent="0.4">
      <c r="B494" s="154">
        <f>VLOOKUP(C494,Companies[],3,FALSE)</f>
        <v>2344343</v>
      </c>
      <c r="C494" s="251" t="s">
        <v>397</v>
      </c>
      <c r="D494" s="247" t="s">
        <v>308</v>
      </c>
      <c r="E494" s="247" t="s">
        <v>864</v>
      </c>
      <c r="F494" s="247" t="s">
        <v>84</v>
      </c>
      <c r="G494" s="247" t="s">
        <v>84</v>
      </c>
      <c r="H494" s="247" t="s">
        <v>104</v>
      </c>
      <c r="I494" s="247" t="s">
        <v>90</v>
      </c>
      <c r="J494" s="248">
        <v>208649890.75</v>
      </c>
      <c r="K494" s="247" t="s">
        <v>959</v>
      </c>
      <c r="L494" s="247" t="s">
        <v>104</v>
      </c>
      <c r="M494" s="247" t="s">
        <v>104</v>
      </c>
      <c r="N494" s="247"/>
    </row>
    <row r="495" spans="2:14" x14ac:dyDescent="0.4">
      <c r="B495" s="154">
        <f>VLOOKUP(C495,Companies[],3,FALSE)</f>
        <v>2344343</v>
      </c>
      <c r="C495" s="251" t="s">
        <v>397</v>
      </c>
      <c r="D495" s="247" t="s">
        <v>313</v>
      </c>
      <c r="E495" s="247" t="s">
        <v>866</v>
      </c>
      <c r="F495" s="247" t="s">
        <v>84</v>
      </c>
      <c r="G495" s="247" t="s">
        <v>84</v>
      </c>
      <c r="H495" s="247" t="s">
        <v>104</v>
      </c>
      <c r="I495" s="247" t="s">
        <v>90</v>
      </c>
      <c r="J495" s="248">
        <v>16995758.449999999</v>
      </c>
      <c r="K495" s="247" t="s">
        <v>959</v>
      </c>
      <c r="L495" s="247" t="s">
        <v>104</v>
      </c>
      <c r="M495" s="247" t="s">
        <v>104</v>
      </c>
      <c r="N495" s="247"/>
    </row>
    <row r="496" spans="2:14" x14ac:dyDescent="0.4">
      <c r="B496" s="154">
        <f>VLOOKUP(C496,Companies[],3,FALSE)</f>
        <v>2344343</v>
      </c>
      <c r="C496" s="251" t="s">
        <v>397</v>
      </c>
      <c r="D496" s="247" t="s">
        <v>311</v>
      </c>
      <c r="E496" s="247" t="s">
        <v>876</v>
      </c>
      <c r="F496" s="247" t="s">
        <v>61</v>
      </c>
      <c r="G496" s="247" t="s">
        <v>84</v>
      </c>
      <c r="H496" s="247" t="s">
        <v>104</v>
      </c>
      <c r="I496" s="247" t="s">
        <v>90</v>
      </c>
      <c r="J496" s="248">
        <v>12883213.689999999</v>
      </c>
      <c r="K496" s="247" t="s">
        <v>959</v>
      </c>
      <c r="L496" s="247" t="s">
        <v>104</v>
      </c>
      <c r="M496" s="247" t="s">
        <v>104</v>
      </c>
      <c r="N496" s="247"/>
    </row>
    <row r="497" spans="2:14" x14ac:dyDescent="0.4">
      <c r="B497" s="154">
        <f>VLOOKUP(C497,Companies[],3,FALSE)</f>
        <v>2344343</v>
      </c>
      <c r="C497" s="251" t="s">
        <v>397</v>
      </c>
      <c r="D497" s="247" t="s">
        <v>308</v>
      </c>
      <c r="E497" s="247" t="s">
        <v>888</v>
      </c>
      <c r="F497" s="247" t="s">
        <v>84</v>
      </c>
      <c r="G497" s="247" t="s">
        <v>84</v>
      </c>
      <c r="H497" s="247" t="s">
        <v>104</v>
      </c>
      <c r="I497" s="247" t="s">
        <v>90</v>
      </c>
      <c r="J497" s="248">
        <v>387000</v>
      </c>
      <c r="K497" s="247" t="s">
        <v>959</v>
      </c>
      <c r="L497" s="247" t="s">
        <v>104</v>
      </c>
      <c r="M497" s="247" t="s">
        <v>104</v>
      </c>
      <c r="N497" s="247"/>
    </row>
    <row r="498" spans="2:14" x14ac:dyDescent="0.4">
      <c r="B498" s="154">
        <f>VLOOKUP(C498,Companies[],3,FALSE)</f>
        <v>2344343</v>
      </c>
      <c r="C498" s="251" t="s">
        <v>397</v>
      </c>
      <c r="D498" s="247" t="s">
        <v>312</v>
      </c>
      <c r="E498" s="247" t="s">
        <v>891</v>
      </c>
      <c r="F498" s="247" t="s">
        <v>84</v>
      </c>
      <c r="G498" s="247" t="s">
        <v>84</v>
      </c>
      <c r="H498" s="247" t="s">
        <v>104</v>
      </c>
      <c r="I498" s="247" t="s">
        <v>90</v>
      </c>
      <c r="J498" s="248">
        <v>143247474</v>
      </c>
      <c r="K498" s="247" t="s">
        <v>959</v>
      </c>
      <c r="L498" s="247" t="s">
        <v>104</v>
      </c>
      <c r="M498" s="247" t="s">
        <v>104</v>
      </c>
      <c r="N498" s="247"/>
    </row>
    <row r="499" spans="2:14" x14ac:dyDescent="0.4">
      <c r="B499" s="154">
        <f>VLOOKUP(C499,Companies[],3,FALSE)</f>
        <v>2344343</v>
      </c>
      <c r="C499" s="251" t="s">
        <v>397</v>
      </c>
      <c r="D499" s="247" t="s">
        <v>313</v>
      </c>
      <c r="E499" s="247" t="s">
        <v>893</v>
      </c>
      <c r="F499" s="247" t="s">
        <v>84</v>
      </c>
      <c r="G499" s="247" t="s">
        <v>84</v>
      </c>
      <c r="H499" s="247" t="s">
        <v>104</v>
      </c>
      <c r="I499" s="247" t="s">
        <v>90</v>
      </c>
      <c r="J499" s="248">
        <v>15200</v>
      </c>
      <c r="K499" s="247" t="s">
        <v>959</v>
      </c>
      <c r="L499" s="247" t="s">
        <v>104</v>
      </c>
      <c r="M499" s="247" t="s">
        <v>104</v>
      </c>
      <c r="N499" s="247"/>
    </row>
    <row r="500" spans="2:14" x14ac:dyDescent="0.4">
      <c r="B500" s="154">
        <f>VLOOKUP(C500,Companies[],3,FALSE)</f>
        <v>2344343</v>
      </c>
      <c r="C500" s="251" t="s">
        <v>397</v>
      </c>
      <c r="D500" s="247" t="s">
        <v>319</v>
      </c>
      <c r="E500" s="247" t="s">
        <v>907</v>
      </c>
      <c r="F500" s="247" t="s">
        <v>84</v>
      </c>
      <c r="G500" s="247" t="s">
        <v>84</v>
      </c>
      <c r="H500" s="247" t="s">
        <v>104</v>
      </c>
      <c r="I500" s="247" t="s">
        <v>90</v>
      </c>
      <c r="J500" s="248">
        <v>3600</v>
      </c>
      <c r="K500" s="247" t="s">
        <v>959</v>
      </c>
      <c r="L500" s="247" t="s">
        <v>104</v>
      </c>
      <c r="M500" s="247" t="s">
        <v>104</v>
      </c>
      <c r="N500" s="247"/>
    </row>
    <row r="501" spans="2:14" x14ac:dyDescent="0.4">
      <c r="B501" s="154">
        <f>VLOOKUP(C501,Companies[],3,FALSE)</f>
        <v>2344343</v>
      </c>
      <c r="C501" s="251" t="s">
        <v>397</v>
      </c>
      <c r="D501" s="247" t="s">
        <v>317</v>
      </c>
      <c r="E501" s="247" t="s">
        <v>915</v>
      </c>
      <c r="F501" s="247" t="s">
        <v>84</v>
      </c>
      <c r="G501" s="247" t="s">
        <v>84</v>
      </c>
      <c r="H501" s="247" t="s">
        <v>104</v>
      </c>
      <c r="I501" s="247" t="s">
        <v>90</v>
      </c>
      <c r="J501" s="248">
        <v>25813243</v>
      </c>
      <c r="K501" s="247" t="s">
        <v>959</v>
      </c>
      <c r="L501" s="247" t="s">
        <v>104</v>
      </c>
      <c r="M501" s="247" t="s">
        <v>104</v>
      </c>
      <c r="N501" s="247"/>
    </row>
    <row r="502" spans="2:14" x14ac:dyDescent="0.4">
      <c r="B502" s="154">
        <f>VLOOKUP(C502,Companies[],3,FALSE)</f>
        <v>2344343</v>
      </c>
      <c r="C502" s="251" t="s">
        <v>397</v>
      </c>
      <c r="D502" s="247" t="s">
        <v>317</v>
      </c>
      <c r="E502" s="247" t="s">
        <v>903</v>
      </c>
      <c r="F502" s="247" t="s">
        <v>84</v>
      </c>
      <c r="G502" s="247" t="s">
        <v>84</v>
      </c>
      <c r="H502" s="247" t="s">
        <v>104</v>
      </c>
      <c r="I502" s="247" t="s">
        <v>90</v>
      </c>
      <c r="J502" s="248">
        <v>3000000</v>
      </c>
      <c r="K502" s="247" t="s">
        <v>959</v>
      </c>
      <c r="L502" s="247" t="s">
        <v>104</v>
      </c>
      <c r="M502" s="247" t="s">
        <v>104</v>
      </c>
      <c r="N502" s="247"/>
    </row>
    <row r="503" spans="2:14" x14ac:dyDescent="0.4">
      <c r="B503" s="154">
        <f>VLOOKUP(C503,Companies[],3,FALSE)</f>
        <v>2819996</v>
      </c>
      <c r="C503" s="251" t="s">
        <v>399</v>
      </c>
      <c r="D503" s="247" t="s">
        <v>308</v>
      </c>
      <c r="E503" s="247" t="s">
        <v>857</v>
      </c>
      <c r="F503" s="247" t="s">
        <v>84</v>
      </c>
      <c r="G503" s="247" t="s">
        <v>84</v>
      </c>
      <c r="H503" s="247" t="s">
        <v>104</v>
      </c>
      <c r="I503" s="247" t="s">
        <v>90</v>
      </c>
      <c r="J503" s="248">
        <v>220599651.65000001</v>
      </c>
      <c r="K503" s="247" t="s">
        <v>959</v>
      </c>
      <c r="L503" s="247" t="s">
        <v>104</v>
      </c>
      <c r="M503" s="247" t="s">
        <v>104</v>
      </c>
      <c r="N503" s="247"/>
    </row>
    <row r="504" spans="2:14" x14ac:dyDescent="0.4">
      <c r="B504" s="154">
        <f>VLOOKUP(C504,Companies[],3,FALSE)</f>
        <v>2819996</v>
      </c>
      <c r="C504" s="251" t="s">
        <v>399</v>
      </c>
      <c r="D504" s="247" t="s">
        <v>313</v>
      </c>
      <c r="E504" s="247" t="s">
        <v>861</v>
      </c>
      <c r="F504" s="247" t="s">
        <v>84</v>
      </c>
      <c r="G504" s="247" t="s">
        <v>84</v>
      </c>
      <c r="H504" s="247" t="s">
        <v>104</v>
      </c>
      <c r="I504" s="247" t="s">
        <v>90</v>
      </c>
      <c r="J504" s="248">
        <v>27290054.710000001</v>
      </c>
      <c r="K504" s="247" t="s">
        <v>959</v>
      </c>
      <c r="L504" s="247" t="s">
        <v>104</v>
      </c>
      <c r="M504" s="247" t="s">
        <v>104</v>
      </c>
      <c r="N504" s="247"/>
    </row>
    <row r="505" spans="2:14" x14ac:dyDescent="0.4">
      <c r="B505" s="154">
        <f>VLOOKUP(C505,Companies[],3,FALSE)</f>
        <v>2819996</v>
      </c>
      <c r="C505" s="251" t="s">
        <v>399</v>
      </c>
      <c r="D505" s="247" t="s">
        <v>313</v>
      </c>
      <c r="E505" s="247" t="s">
        <v>866</v>
      </c>
      <c r="F505" s="247" t="s">
        <v>84</v>
      </c>
      <c r="G505" s="247" t="s">
        <v>84</v>
      </c>
      <c r="H505" s="247" t="s">
        <v>104</v>
      </c>
      <c r="I505" s="247" t="s">
        <v>90</v>
      </c>
      <c r="J505" s="248">
        <v>461583375.37</v>
      </c>
      <c r="K505" s="247" t="s">
        <v>959</v>
      </c>
      <c r="L505" s="247" t="s">
        <v>104</v>
      </c>
      <c r="M505" s="247" t="s">
        <v>104</v>
      </c>
      <c r="N505" s="247"/>
    </row>
    <row r="506" spans="2:14" x14ac:dyDescent="0.4">
      <c r="B506" s="154">
        <f>VLOOKUP(C506,Companies[],3,FALSE)</f>
        <v>2819996</v>
      </c>
      <c r="C506" s="251" t="s">
        <v>399</v>
      </c>
      <c r="D506" s="247" t="s">
        <v>311</v>
      </c>
      <c r="E506" s="247" t="s">
        <v>876</v>
      </c>
      <c r="F506" s="247" t="s">
        <v>61</v>
      </c>
      <c r="G506" s="247" t="s">
        <v>84</v>
      </c>
      <c r="H506" s="247" t="s">
        <v>104</v>
      </c>
      <c r="I506" s="247" t="s">
        <v>90</v>
      </c>
      <c r="J506" s="248">
        <v>39785535</v>
      </c>
      <c r="K506" s="247" t="s">
        <v>959</v>
      </c>
      <c r="L506" s="247" t="s">
        <v>104</v>
      </c>
      <c r="M506" s="247" t="s">
        <v>104</v>
      </c>
      <c r="N506" s="247"/>
    </row>
    <row r="507" spans="2:14" x14ac:dyDescent="0.4">
      <c r="B507" s="154">
        <f>VLOOKUP(C507,Companies[],3,FALSE)</f>
        <v>2819996</v>
      </c>
      <c r="C507" s="251" t="s">
        <v>399</v>
      </c>
      <c r="D507" s="247" t="s">
        <v>311</v>
      </c>
      <c r="E507" s="247" t="s">
        <v>880</v>
      </c>
      <c r="F507" s="247" t="s">
        <v>84</v>
      </c>
      <c r="G507" s="247" t="s">
        <v>84</v>
      </c>
      <c r="H507" s="247" t="s">
        <v>104</v>
      </c>
      <c r="I507" s="247" t="s">
        <v>90</v>
      </c>
      <c r="J507" s="248">
        <v>100950037.67</v>
      </c>
      <c r="K507" s="247" t="s">
        <v>959</v>
      </c>
      <c r="L507" s="247" t="s">
        <v>104</v>
      </c>
      <c r="M507" s="247" t="s">
        <v>104</v>
      </c>
      <c r="N507" s="247"/>
    </row>
    <row r="508" spans="2:14" x14ac:dyDescent="0.4">
      <c r="B508" s="154">
        <f>VLOOKUP(C508,Companies[],3,FALSE)</f>
        <v>2819996</v>
      </c>
      <c r="C508" s="251" t="s">
        <v>399</v>
      </c>
      <c r="D508" s="247" t="s">
        <v>312</v>
      </c>
      <c r="E508" s="247" t="s">
        <v>891</v>
      </c>
      <c r="F508" s="247" t="s">
        <v>84</v>
      </c>
      <c r="G508" s="247" t="s">
        <v>84</v>
      </c>
      <c r="H508" s="247" t="s">
        <v>104</v>
      </c>
      <c r="I508" s="247" t="s">
        <v>90</v>
      </c>
      <c r="J508" s="248">
        <v>275740000</v>
      </c>
      <c r="K508" s="247" t="s">
        <v>959</v>
      </c>
      <c r="L508" s="247" t="s">
        <v>104</v>
      </c>
      <c r="M508" s="247" t="s">
        <v>104</v>
      </c>
      <c r="N508" s="247"/>
    </row>
    <row r="509" spans="2:14" x14ac:dyDescent="0.4">
      <c r="B509" s="154">
        <f>VLOOKUP(C509,Companies[],3,FALSE)</f>
        <v>2819996</v>
      </c>
      <c r="C509" s="251" t="s">
        <v>399</v>
      </c>
      <c r="D509" s="247" t="s">
        <v>313</v>
      </c>
      <c r="E509" s="247" t="s">
        <v>893</v>
      </c>
      <c r="F509" s="247" t="s">
        <v>84</v>
      </c>
      <c r="G509" s="247" t="s">
        <v>84</v>
      </c>
      <c r="H509" s="247" t="s">
        <v>104</v>
      </c>
      <c r="I509" s="247" t="s">
        <v>90</v>
      </c>
      <c r="J509" s="248">
        <v>169200</v>
      </c>
      <c r="K509" s="247" t="s">
        <v>959</v>
      </c>
      <c r="L509" s="247" t="s">
        <v>104</v>
      </c>
      <c r="M509" s="247" t="s">
        <v>104</v>
      </c>
      <c r="N509" s="247"/>
    </row>
    <row r="510" spans="2:14" x14ac:dyDescent="0.4">
      <c r="B510" s="154">
        <f>VLOOKUP(C510,Companies[],3,FALSE)</f>
        <v>2819996</v>
      </c>
      <c r="C510" s="251" t="s">
        <v>399</v>
      </c>
      <c r="D510" s="247" t="s">
        <v>319</v>
      </c>
      <c r="E510" s="247" t="s">
        <v>903</v>
      </c>
      <c r="F510" s="247" t="s">
        <v>84</v>
      </c>
      <c r="G510" s="247" t="s">
        <v>84</v>
      </c>
      <c r="H510" s="247" t="s">
        <v>104</v>
      </c>
      <c r="I510" s="247" t="s">
        <v>90</v>
      </c>
      <c r="J510" s="248">
        <v>20000</v>
      </c>
      <c r="K510" s="247" t="s">
        <v>959</v>
      </c>
      <c r="L510" s="247" t="s">
        <v>104</v>
      </c>
      <c r="M510" s="247" t="s">
        <v>104</v>
      </c>
      <c r="N510" s="247"/>
    </row>
    <row r="511" spans="2:14" x14ac:dyDescent="0.4">
      <c r="B511" s="154">
        <f>VLOOKUP(C511,Companies[],3,FALSE)</f>
        <v>2819996</v>
      </c>
      <c r="C511" s="251" t="s">
        <v>399</v>
      </c>
      <c r="D511" s="247" t="s">
        <v>319</v>
      </c>
      <c r="E511" s="247" t="s">
        <v>907</v>
      </c>
      <c r="F511" s="247" t="s">
        <v>84</v>
      </c>
      <c r="G511" s="247" t="s">
        <v>84</v>
      </c>
      <c r="H511" s="247" t="s">
        <v>104</v>
      </c>
      <c r="I511" s="247" t="s">
        <v>90</v>
      </c>
      <c r="J511" s="248">
        <v>67200</v>
      </c>
      <c r="K511" s="247" t="s">
        <v>959</v>
      </c>
      <c r="L511" s="247" t="s">
        <v>104</v>
      </c>
      <c r="M511" s="247" t="s">
        <v>104</v>
      </c>
      <c r="N511" s="247"/>
    </row>
    <row r="512" spans="2:14" x14ac:dyDescent="0.4">
      <c r="B512" s="154">
        <f>VLOOKUP(C512,Companies[],3,FALSE)</f>
        <v>2819996</v>
      </c>
      <c r="C512" s="251" t="s">
        <v>399</v>
      </c>
      <c r="D512" s="247" t="s">
        <v>317</v>
      </c>
      <c r="E512" s="247" t="s">
        <v>909</v>
      </c>
      <c r="F512" s="247" t="s">
        <v>84</v>
      </c>
      <c r="G512" s="247" t="s">
        <v>84</v>
      </c>
      <c r="H512" s="247" t="s">
        <v>104</v>
      </c>
      <c r="I512" s="247" t="s">
        <v>90</v>
      </c>
      <c r="J512" s="248">
        <v>7366767.8899999997</v>
      </c>
      <c r="K512" s="247" t="s">
        <v>959</v>
      </c>
      <c r="L512" s="247" t="s">
        <v>104</v>
      </c>
      <c r="M512" s="247" t="s">
        <v>104</v>
      </c>
      <c r="N512" s="247"/>
    </row>
    <row r="513" spans="2:14" x14ac:dyDescent="0.4">
      <c r="B513" s="154">
        <f>VLOOKUP(C513,Companies[],3,FALSE)</f>
        <v>2819996</v>
      </c>
      <c r="C513" s="251" t="s">
        <v>399</v>
      </c>
      <c r="D513" s="247" t="s">
        <v>317</v>
      </c>
      <c r="E513" s="247" t="s">
        <v>911</v>
      </c>
      <c r="F513" s="247" t="s">
        <v>84</v>
      </c>
      <c r="G513" s="247" t="s">
        <v>84</v>
      </c>
      <c r="H513" s="247" t="s">
        <v>104</v>
      </c>
      <c r="I513" s="247" t="s">
        <v>90</v>
      </c>
      <c r="J513" s="248">
        <v>5494115</v>
      </c>
      <c r="K513" s="247" t="s">
        <v>959</v>
      </c>
      <c r="L513" s="247" t="s">
        <v>104</v>
      </c>
      <c r="M513" s="247" t="s">
        <v>104</v>
      </c>
      <c r="N513" s="247"/>
    </row>
    <row r="514" spans="2:14" x14ac:dyDescent="0.4">
      <c r="B514" s="154">
        <f>VLOOKUP(C514,Companies[],3,FALSE)</f>
        <v>2819996</v>
      </c>
      <c r="C514" s="251" t="s">
        <v>399</v>
      </c>
      <c r="D514" s="247" t="s">
        <v>317</v>
      </c>
      <c r="E514" s="247" t="s">
        <v>913</v>
      </c>
      <c r="F514" s="247" t="s">
        <v>84</v>
      </c>
      <c r="G514" s="247" t="s">
        <v>84</v>
      </c>
      <c r="H514" s="247" t="s">
        <v>104</v>
      </c>
      <c r="I514" s="247" t="s">
        <v>90</v>
      </c>
      <c r="J514" s="248">
        <v>148506640</v>
      </c>
      <c r="K514" s="247" t="s">
        <v>959</v>
      </c>
      <c r="L514" s="247" t="s">
        <v>104</v>
      </c>
      <c r="M514" s="247" t="s">
        <v>104</v>
      </c>
      <c r="N514" s="247"/>
    </row>
    <row r="515" spans="2:14" x14ac:dyDescent="0.4">
      <c r="B515" s="154">
        <f>VLOOKUP(C515,Companies[],3,FALSE)</f>
        <v>2868687</v>
      </c>
      <c r="C515" s="251" t="s">
        <v>400</v>
      </c>
      <c r="D515" s="247" t="s">
        <v>308</v>
      </c>
      <c r="E515" s="247" t="s">
        <v>857</v>
      </c>
      <c r="F515" s="247" t="s">
        <v>84</v>
      </c>
      <c r="G515" s="247" t="s">
        <v>84</v>
      </c>
      <c r="H515" s="247" t="s">
        <v>104</v>
      </c>
      <c r="I515" s="247" t="s">
        <v>90</v>
      </c>
      <c r="J515" s="248">
        <v>700000</v>
      </c>
      <c r="K515" s="247" t="s">
        <v>959</v>
      </c>
      <c r="L515" s="247" t="s">
        <v>104</v>
      </c>
      <c r="M515" s="247" t="s">
        <v>104</v>
      </c>
      <c r="N515" s="247"/>
    </row>
    <row r="516" spans="2:14" x14ac:dyDescent="0.4">
      <c r="B516" s="154">
        <f>VLOOKUP(C516,Companies[],3,FALSE)</f>
        <v>2868687</v>
      </c>
      <c r="C516" s="251" t="s">
        <v>400</v>
      </c>
      <c r="D516" s="247" t="s">
        <v>313</v>
      </c>
      <c r="E516" s="247" t="s">
        <v>861</v>
      </c>
      <c r="F516" s="247" t="s">
        <v>84</v>
      </c>
      <c r="G516" s="247" t="s">
        <v>84</v>
      </c>
      <c r="H516" s="247" t="s">
        <v>104</v>
      </c>
      <c r="I516" s="247" t="s">
        <v>90</v>
      </c>
      <c r="J516" s="248">
        <v>3721695.9</v>
      </c>
      <c r="K516" s="247" t="s">
        <v>959</v>
      </c>
      <c r="L516" s="247" t="s">
        <v>104</v>
      </c>
      <c r="M516" s="247" t="s">
        <v>104</v>
      </c>
      <c r="N516" s="247"/>
    </row>
    <row r="517" spans="2:14" x14ac:dyDescent="0.4">
      <c r="B517" s="154">
        <f>VLOOKUP(C517,Companies[],3,FALSE)</f>
        <v>2868687</v>
      </c>
      <c r="C517" s="251" t="s">
        <v>400</v>
      </c>
      <c r="D517" s="247" t="s">
        <v>308</v>
      </c>
      <c r="E517" s="247" t="s">
        <v>864</v>
      </c>
      <c r="F517" s="247" t="s">
        <v>84</v>
      </c>
      <c r="G517" s="247" t="s">
        <v>84</v>
      </c>
      <c r="H517" s="247" t="s">
        <v>104</v>
      </c>
      <c r="I517" s="247" t="s">
        <v>90</v>
      </c>
      <c r="J517" s="248">
        <v>7049416</v>
      </c>
      <c r="K517" s="247" t="s">
        <v>959</v>
      </c>
      <c r="L517" s="247" t="s">
        <v>104</v>
      </c>
      <c r="M517" s="247" t="s">
        <v>104</v>
      </c>
      <c r="N517" s="247"/>
    </row>
    <row r="518" spans="2:14" x14ac:dyDescent="0.4">
      <c r="B518" s="154">
        <f>VLOOKUP(C518,Companies[],3,FALSE)</f>
        <v>2868687</v>
      </c>
      <c r="C518" s="251" t="s">
        <v>400</v>
      </c>
      <c r="D518" s="247" t="s">
        <v>313</v>
      </c>
      <c r="E518" s="247" t="s">
        <v>866</v>
      </c>
      <c r="F518" s="247" t="s">
        <v>84</v>
      </c>
      <c r="G518" s="247" t="s">
        <v>84</v>
      </c>
      <c r="H518" s="247" t="s">
        <v>104</v>
      </c>
      <c r="I518" s="247" t="s">
        <v>90</v>
      </c>
      <c r="J518" s="248">
        <v>8063061.4000000004</v>
      </c>
      <c r="K518" s="247" t="s">
        <v>959</v>
      </c>
      <c r="L518" s="247" t="s">
        <v>104</v>
      </c>
      <c r="M518" s="247" t="s">
        <v>104</v>
      </c>
      <c r="N518" s="247"/>
    </row>
    <row r="519" spans="2:14" x14ac:dyDescent="0.4">
      <c r="B519" s="154">
        <f>VLOOKUP(C519,Companies[],3,FALSE)</f>
        <v>2868687</v>
      </c>
      <c r="C519" s="251" t="s">
        <v>400</v>
      </c>
      <c r="D519" s="247" t="s">
        <v>313</v>
      </c>
      <c r="E519" s="247" t="s">
        <v>869</v>
      </c>
      <c r="F519" s="247" t="s">
        <v>84</v>
      </c>
      <c r="G519" s="247" t="s">
        <v>84</v>
      </c>
      <c r="H519" s="247" t="s">
        <v>104</v>
      </c>
      <c r="I519" s="247" t="s">
        <v>90</v>
      </c>
      <c r="J519" s="248">
        <v>2475000</v>
      </c>
      <c r="K519" s="247" t="s">
        <v>959</v>
      </c>
      <c r="L519" s="247" t="s">
        <v>104</v>
      </c>
      <c r="M519" s="247" t="s">
        <v>104</v>
      </c>
      <c r="N519" s="247"/>
    </row>
    <row r="520" spans="2:14" x14ac:dyDescent="0.4">
      <c r="B520" s="154">
        <f>VLOOKUP(C520,Companies[],3,FALSE)</f>
        <v>2868687</v>
      </c>
      <c r="C520" s="251" t="s">
        <v>400</v>
      </c>
      <c r="D520" s="247" t="s">
        <v>311</v>
      </c>
      <c r="E520" s="247" t="s">
        <v>876</v>
      </c>
      <c r="F520" s="247" t="s">
        <v>61</v>
      </c>
      <c r="G520" s="247" t="s">
        <v>84</v>
      </c>
      <c r="H520" s="247" t="s">
        <v>104</v>
      </c>
      <c r="I520" s="247" t="s">
        <v>90</v>
      </c>
      <c r="J520" s="248">
        <v>14838983.5</v>
      </c>
      <c r="K520" s="247" t="s">
        <v>959</v>
      </c>
      <c r="L520" s="247" t="s">
        <v>104</v>
      </c>
      <c r="M520" s="247" t="s">
        <v>104</v>
      </c>
      <c r="N520" s="247"/>
    </row>
    <row r="521" spans="2:14" x14ac:dyDescent="0.4">
      <c r="B521" s="154">
        <f>VLOOKUP(C521,Companies[],3,FALSE)</f>
        <v>2868687</v>
      </c>
      <c r="C521" s="251" t="s">
        <v>400</v>
      </c>
      <c r="D521" s="247" t="s">
        <v>312</v>
      </c>
      <c r="E521" s="247" t="s">
        <v>891</v>
      </c>
      <c r="F521" s="247" t="s">
        <v>84</v>
      </c>
      <c r="G521" s="247" t="s">
        <v>84</v>
      </c>
      <c r="H521" s="247" t="s">
        <v>104</v>
      </c>
      <c r="I521" s="247" t="s">
        <v>90</v>
      </c>
      <c r="J521" s="248">
        <v>198420523.56</v>
      </c>
      <c r="K521" s="247" t="s">
        <v>959</v>
      </c>
      <c r="L521" s="247" t="s">
        <v>104</v>
      </c>
      <c r="M521" s="247" t="s">
        <v>104</v>
      </c>
      <c r="N521" s="247"/>
    </row>
    <row r="522" spans="2:14" x14ac:dyDescent="0.4">
      <c r="B522" s="154">
        <f>VLOOKUP(C522,Companies[],3,FALSE)</f>
        <v>2868687</v>
      </c>
      <c r="C522" s="251" t="s">
        <v>400</v>
      </c>
      <c r="D522" s="247" t="s">
        <v>313</v>
      </c>
      <c r="E522" s="247" t="s">
        <v>893</v>
      </c>
      <c r="F522" s="247" t="s">
        <v>84</v>
      </c>
      <c r="G522" s="247" t="s">
        <v>84</v>
      </c>
      <c r="H522" s="247" t="s">
        <v>104</v>
      </c>
      <c r="I522" s="247" t="s">
        <v>90</v>
      </c>
      <c r="J522" s="248">
        <v>31600</v>
      </c>
      <c r="K522" s="247" t="s">
        <v>959</v>
      </c>
      <c r="L522" s="247" t="s">
        <v>104</v>
      </c>
      <c r="M522" s="247" t="s">
        <v>104</v>
      </c>
      <c r="N522" s="247"/>
    </row>
    <row r="523" spans="2:14" x14ac:dyDescent="0.4">
      <c r="B523" s="154">
        <f>VLOOKUP(C523,Companies[],3,FALSE)</f>
        <v>2868687</v>
      </c>
      <c r="C523" s="251" t="s">
        <v>400</v>
      </c>
      <c r="D523" s="247" t="s">
        <v>319</v>
      </c>
      <c r="E523" s="247" t="s">
        <v>907</v>
      </c>
      <c r="F523" s="247" t="s">
        <v>84</v>
      </c>
      <c r="G523" s="247" t="s">
        <v>84</v>
      </c>
      <c r="H523" s="247" t="s">
        <v>104</v>
      </c>
      <c r="I523" s="247" t="s">
        <v>90</v>
      </c>
      <c r="J523" s="248">
        <v>8400</v>
      </c>
      <c r="K523" s="247" t="s">
        <v>959</v>
      </c>
      <c r="L523" s="247" t="s">
        <v>104</v>
      </c>
      <c r="M523" s="247" t="s">
        <v>104</v>
      </c>
      <c r="N523" s="247"/>
    </row>
    <row r="524" spans="2:14" x14ac:dyDescent="0.4">
      <c r="B524" s="154">
        <f>VLOOKUP(C524,Companies[],3,FALSE)</f>
        <v>2868687</v>
      </c>
      <c r="C524" s="251" t="s">
        <v>400</v>
      </c>
      <c r="D524" s="247" t="s">
        <v>317</v>
      </c>
      <c r="E524" s="247" t="s">
        <v>909</v>
      </c>
      <c r="F524" s="247" t="s">
        <v>84</v>
      </c>
      <c r="G524" s="247" t="s">
        <v>84</v>
      </c>
      <c r="H524" s="247" t="s">
        <v>104</v>
      </c>
      <c r="I524" s="247" t="s">
        <v>90</v>
      </c>
      <c r="J524" s="248">
        <v>7915848.6900000004</v>
      </c>
      <c r="K524" s="247" t="s">
        <v>959</v>
      </c>
      <c r="L524" s="247" t="s">
        <v>104</v>
      </c>
      <c r="M524" s="247" t="s">
        <v>104</v>
      </c>
      <c r="N524" s="247"/>
    </row>
    <row r="525" spans="2:14" x14ac:dyDescent="0.4">
      <c r="B525" s="154">
        <f>VLOOKUP(C525,Companies[],3,FALSE)</f>
        <v>2868687</v>
      </c>
      <c r="C525" s="251" t="s">
        <v>400</v>
      </c>
      <c r="D525" s="247" t="s">
        <v>317</v>
      </c>
      <c r="E525" s="247" t="s">
        <v>911</v>
      </c>
      <c r="F525" s="247" t="s">
        <v>84</v>
      </c>
      <c r="G525" s="247" t="s">
        <v>84</v>
      </c>
      <c r="H525" s="247" t="s">
        <v>104</v>
      </c>
      <c r="I525" s="247" t="s">
        <v>90</v>
      </c>
      <c r="J525" s="248">
        <v>1048940</v>
      </c>
      <c r="K525" s="247" t="s">
        <v>959</v>
      </c>
      <c r="L525" s="247" t="s">
        <v>104</v>
      </c>
      <c r="M525" s="247" t="s">
        <v>104</v>
      </c>
      <c r="N525" s="247"/>
    </row>
    <row r="526" spans="2:14" x14ac:dyDescent="0.4">
      <c r="B526" s="154">
        <f>VLOOKUP(C526,Companies[],3,FALSE)</f>
        <v>2868687</v>
      </c>
      <c r="C526" s="251" t="s">
        <v>400</v>
      </c>
      <c r="D526" s="247" t="s">
        <v>317</v>
      </c>
      <c r="E526" s="247" t="s">
        <v>913</v>
      </c>
      <c r="F526" s="247" t="s">
        <v>84</v>
      </c>
      <c r="G526" s="247" t="s">
        <v>84</v>
      </c>
      <c r="H526" s="247" t="s">
        <v>104</v>
      </c>
      <c r="I526" s="247" t="s">
        <v>90</v>
      </c>
      <c r="J526" s="248">
        <v>12713947</v>
      </c>
      <c r="K526" s="247" t="s">
        <v>959</v>
      </c>
      <c r="L526" s="247" t="s">
        <v>104</v>
      </c>
      <c r="M526" s="247" t="s">
        <v>104</v>
      </c>
      <c r="N526" s="247"/>
    </row>
    <row r="527" spans="2:14" x14ac:dyDescent="0.4">
      <c r="B527" s="154">
        <f>VLOOKUP(C527,Companies[],3,FALSE)</f>
        <v>2868687</v>
      </c>
      <c r="C527" s="251" t="s">
        <v>400</v>
      </c>
      <c r="D527" s="247" t="s">
        <v>317</v>
      </c>
      <c r="E527" s="247" t="s">
        <v>915</v>
      </c>
      <c r="F527" s="247" t="s">
        <v>84</v>
      </c>
      <c r="G527" s="247" t="s">
        <v>84</v>
      </c>
      <c r="H527" s="247" t="s">
        <v>104</v>
      </c>
      <c r="I527" s="247" t="s">
        <v>90</v>
      </c>
      <c r="J527" s="248">
        <v>21545000</v>
      </c>
      <c r="K527" s="247" t="s">
        <v>959</v>
      </c>
      <c r="L527" s="247" t="s">
        <v>104</v>
      </c>
      <c r="M527" s="247" t="s">
        <v>104</v>
      </c>
      <c r="N527" s="247"/>
    </row>
    <row r="528" spans="2:14" x14ac:dyDescent="0.4">
      <c r="B528" s="154">
        <f>VLOOKUP(C528,Companies[],3,FALSE)</f>
        <v>2868687</v>
      </c>
      <c r="C528" s="251" t="s">
        <v>400</v>
      </c>
      <c r="D528" s="247" t="s">
        <v>317</v>
      </c>
      <c r="E528" s="247" t="s">
        <v>919</v>
      </c>
      <c r="F528" s="247" t="s">
        <v>84</v>
      </c>
      <c r="G528" s="247" t="s">
        <v>84</v>
      </c>
      <c r="H528" s="247" t="s">
        <v>104</v>
      </c>
      <c r="I528" s="247" t="s">
        <v>90</v>
      </c>
      <c r="J528" s="248">
        <v>10910063.789999999</v>
      </c>
      <c r="K528" s="247" t="s">
        <v>959</v>
      </c>
      <c r="L528" s="247" t="s">
        <v>104</v>
      </c>
      <c r="M528" s="247" t="s">
        <v>104</v>
      </c>
      <c r="N528" s="247"/>
    </row>
    <row r="529" spans="2:14" x14ac:dyDescent="0.4">
      <c r="B529" s="154">
        <f>VLOOKUP(C529,Companies[],3,FALSE)</f>
        <v>2887134</v>
      </c>
      <c r="C529" s="251" t="s">
        <v>401</v>
      </c>
      <c r="D529" s="247" t="s">
        <v>308</v>
      </c>
      <c r="E529" s="247" t="s">
        <v>857</v>
      </c>
      <c r="F529" s="247" t="s">
        <v>84</v>
      </c>
      <c r="G529" s="247" t="s">
        <v>84</v>
      </c>
      <c r="H529" s="247" t="s">
        <v>104</v>
      </c>
      <c r="I529" s="247" t="s">
        <v>90</v>
      </c>
      <c r="J529" s="248">
        <v>5541526047.8900003</v>
      </c>
      <c r="K529" s="247" t="s">
        <v>959</v>
      </c>
      <c r="L529" s="247" t="s">
        <v>104</v>
      </c>
      <c r="M529" s="247" t="s">
        <v>104</v>
      </c>
      <c r="N529" s="247"/>
    </row>
    <row r="530" spans="2:14" x14ac:dyDescent="0.4">
      <c r="B530" s="154">
        <f>VLOOKUP(C530,Companies[],3,FALSE)</f>
        <v>2887134</v>
      </c>
      <c r="C530" s="251" t="s">
        <v>401</v>
      </c>
      <c r="D530" s="247" t="s">
        <v>308</v>
      </c>
      <c r="E530" s="247" t="s">
        <v>872</v>
      </c>
      <c r="F530" s="247" t="s">
        <v>61</v>
      </c>
      <c r="G530" s="247" t="s">
        <v>84</v>
      </c>
      <c r="H530" s="247" t="s">
        <v>104</v>
      </c>
      <c r="I530" s="247" t="s">
        <v>90</v>
      </c>
      <c r="J530" s="248">
        <v>5967843388.6999998</v>
      </c>
      <c r="K530" s="247" t="s">
        <v>959</v>
      </c>
      <c r="L530" s="247" t="s">
        <v>104</v>
      </c>
      <c r="M530" s="247" t="s">
        <v>104</v>
      </c>
      <c r="N530" s="247"/>
    </row>
    <row r="531" spans="2:14" x14ac:dyDescent="0.4">
      <c r="B531" s="154">
        <f>VLOOKUP(C531,Companies[],3,FALSE)</f>
        <v>2887134</v>
      </c>
      <c r="C531" s="251" t="s">
        <v>401</v>
      </c>
      <c r="D531" s="247" t="s">
        <v>311</v>
      </c>
      <c r="E531" s="247" t="s">
        <v>876</v>
      </c>
      <c r="F531" s="247" t="s">
        <v>61</v>
      </c>
      <c r="G531" s="247" t="s">
        <v>84</v>
      </c>
      <c r="H531" s="247" t="s">
        <v>104</v>
      </c>
      <c r="I531" s="247" t="s">
        <v>90</v>
      </c>
      <c r="J531" s="248">
        <v>92958268</v>
      </c>
      <c r="K531" s="247" t="s">
        <v>959</v>
      </c>
      <c r="L531" s="247" t="s">
        <v>104</v>
      </c>
      <c r="M531" s="247" t="s">
        <v>104</v>
      </c>
      <c r="N531" s="247"/>
    </row>
    <row r="532" spans="2:14" x14ac:dyDescent="0.4">
      <c r="B532" s="154">
        <f>VLOOKUP(C532,Companies[],3,FALSE)</f>
        <v>2887134</v>
      </c>
      <c r="C532" s="251" t="s">
        <v>401</v>
      </c>
      <c r="D532" s="247" t="s">
        <v>308</v>
      </c>
      <c r="E532" s="247" t="s">
        <v>888</v>
      </c>
      <c r="F532" s="247" t="s">
        <v>84</v>
      </c>
      <c r="G532" s="247" t="s">
        <v>84</v>
      </c>
      <c r="H532" s="247" t="s">
        <v>104</v>
      </c>
      <c r="I532" s="247" t="s">
        <v>90</v>
      </c>
      <c r="J532" s="248">
        <v>417209000</v>
      </c>
      <c r="K532" s="247" t="s">
        <v>959</v>
      </c>
      <c r="L532" s="247" t="s">
        <v>104</v>
      </c>
      <c r="M532" s="247" t="s">
        <v>104</v>
      </c>
      <c r="N532" s="247"/>
    </row>
    <row r="533" spans="2:14" x14ac:dyDescent="0.4">
      <c r="B533" s="154">
        <f>VLOOKUP(C533,Companies[],3,FALSE)</f>
        <v>2887134</v>
      </c>
      <c r="C533" s="251" t="s">
        <v>401</v>
      </c>
      <c r="D533" s="247" t="s">
        <v>312</v>
      </c>
      <c r="E533" s="247" t="s">
        <v>891</v>
      </c>
      <c r="F533" s="247" t="s">
        <v>84</v>
      </c>
      <c r="G533" s="247" t="s">
        <v>84</v>
      </c>
      <c r="H533" s="247" t="s">
        <v>104</v>
      </c>
      <c r="I533" s="247" t="s">
        <v>90</v>
      </c>
      <c r="J533" s="248">
        <v>3019200</v>
      </c>
      <c r="K533" s="247" t="s">
        <v>959</v>
      </c>
      <c r="L533" s="247" t="s">
        <v>104</v>
      </c>
      <c r="M533" s="247" t="s">
        <v>104</v>
      </c>
      <c r="N533" s="247"/>
    </row>
    <row r="534" spans="2:14" x14ac:dyDescent="0.4">
      <c r="B534" s="154">
        <f>VLOOKUP(C534,Companies[],3,FALSE)</f>
        <v>2887134</v>
      </c>
      <c r="C534" s="251" t="s">
        <v>401</v>
      </c>
      <c r="D534" s="247" t="s">
        <v>319</v>
      </c>
      <c r="E534" s="247" t="s">
        <v>903</v>
      </c>
      <c r="F534" s="247" t="s">
        <v>84</v>
      </c>
      <c r="G534" s="247" t="s">
        <v>84</v>
      </c>
      <c r="H534" s="247" t="s">
        <v>104</v>
      </c>
      <c r="I534" s="247" t="s">
        <v>90</v>
      </c>
      <c r="J534" s="248">
        <v>256000</v>
      </c>
      <c r="K534" s="247" t="s">
        <v>959</v>
      </c>
      <c r="L534" s="247" t="s">
        <v>104</v>
      </c>
      <c r="M534" s="247" t="s">
        <v>104</v>
      </c>
      <c r="N534" s="247"/>
    </row>
    <row r="535" spans="2:14" x14ac:dyDescent="0.4">
      <c r="B535" s="154">
        <f>VLOOKUP(C535,Companies[],3,FALSE)</f>
        <v>2887134</v>
      </c>
      <c r="C535" s="251" t="s">
        <v>401</v>
      </c>
      <c r="D535" s="247" t="s">
        <v>317</v>
      </c>
      <c r="E535" s="247" t="s">
        <v>909</v>
      </c>
      <c r="F535" s="247" t="s">
        <v>84</v>
      </c>
      <c r="G535" s="247" t="s">
        <v>84</v>
      </c>
      <c r="H535" s="247" t="s">
        <v>104</v>
      </c>
      <c r="I535" s="247" t="s">
        <v>90</v>
      </c>
      <c r="J535" s="248">
        <v>238205042.40000001</v>
      </c>
      <c r="K535" s="247" t="s">
        <v>959</v>
      </c>
      <c r="L535" s="247" t="s">
        <v>104</v>
      </c>
      <c r="M535" s="247" t="s">
        <v>104</v>
      </c>
      <c r="N535" s="247"/>
    </row>
    <row r="536" spans="2:14" x14ac:dyDescent="0.4">
      <c r="B536" s="154">
        <f>VLOOKUP(C536,Companies[],3,FALSE)</f>
        <v>2887134</v>
      </c>
      <c r="C536" s="251" t="s">
        <v>401</v>
      </c>
      <c r="D536" s="247" t="s">
        <v>317</v>
      </c>
      <c r="E536" s="247" t="s">
        <v>911</v>
      </c>
      <c r="F536" s="247" t="s">
        <v>84</v>
      </c>
      <c r="G536" s="247" t="s">
        <v>84</v>
      </c>
      <c r="H536" s="247" t="s">
        <v>104</v>
      </c>
      <c r="I536" s="247" t="s">
        <v>90</v>
      </c>
      <c r="J536" s="248">
        <v>1498707</v>
      </c>
      <c r="K536" s="247" t="s">
        <v>959</v>
      </c>
      <c r="L536" s="247" t="s">
        <v>104</v>
      </c>
      <c r="M536" s="247" t="s">
        <v>104</v>
      </c>
      <c r="N536" s="247"/>
    </row>
    <row r="537" spans="2:14" x14ac:dyDescent="0.4">
      <c r="B537" s="154">
        <f>VLOOKUP(C537,Companies[],3,FALSE)</f>
        <v>2887134</v>
      </c>
      <c r="C537" s="251" t="s">
        <v>401</v>
      </c>
      <c r="D537" s="247" t="s">
        <v>317</v>
      </c>
      <c r="E537" s="247" t="s">
        <v>913</v>
      </c>
      <c r="F537" s="247" t="s">
        <v>84</v>
      </c>
      <c r="G537" s="247" t="s">
        <v>84</v>
      </c>
      <c r="H537" s="247" t="s">
        <v>104</v>
      </c>
      <c r="I537" s="247" t="s">
        <v>90</v>
      </c>
      <c r="J537" s="248">
        <v>686160122</v>
      </c>
      <c r="K537" s="247" t="s">
        <v>959</v>
      </c>
      <c r="L537" s="247" t="s">
        <v>104</v>
      </c>
      <c r="M537" s="247" t="s">
        <v>104</v>
      </c>
      <c r="N537" s="247"/>
    </row>
    <row r="538" spans="2:14" x14ac:dyDescent="0.4">
      <c r="B538" s="154">
        <f>VLOOKUP(C538,Companies[],3,FALSE)</f>
        <v>2887134</v>
      </c>
      <c r="C538" s="251" t="s">
        <v>401</v>
      </c>
      <c r="D538" s="247" t="s">
        <v>317</v>
      </c>
      <c r="E538" s="247" t="s">
        <v>915</v>
      </c>
      <c r="F538" s="247" t="s">
        <v>84</v>
      </c>
      <c r="G538" s="247" t="s">
        <v>84</v>
      </c>
      <c r="H538" s="247" t="s">
        <v>104</v>
      </c>
      <c r="I538" s="247" t="s">
        <v>90</v>
      </c>
      <c r="J538" s="248">
        <v>324384</v>
      </c>
      <c r="K538" s="247" t="s">
        <v>959</v>
      </c>
      <c r="L538" s="247" t="s">
        <v>104</v>
      </c>
      <c r="M538" s="247" t="s">
        <v>104</v>
      </c>
      <c r="N538" s="247"/>
    </row>
    <row r="539" spans="2:14" x14ac:dyDescent="0.4">
      <c r="B539" s="154">
        <f>VLOOKUP(C539,Companies[],3,FALSE)</f>
        <v>2887134</v>
      </c>
      <c r="C539" s="251" t="s">
        <v>401</v>
      </c>
      <c r="D539" s="247" t="s">
        <v>317</v>
      </c>
      <c r="E539" s="247" t="s">
        <v>931</v>
      </c>
      <c r="F539" s="247" t="s">
        <v>84</v>
      </c>
      <c r="G539" s="247" t="s">
        <v>84</v>
      </c>
      <c r="H539" s="247" t="s">
        <v>104</v>
      </c>
      <c r="I539" s="247" t="s">
        <v>90</v>
      </c>
      <c r="J539" s="248">
        <v>1523485700</v>
      </c>
      <c r="K539" s="247" t="s">
        <v>959</v>
      </c>
      <c r="L539" s="247" t="s">
        <v>104</v>
      </c>
      <c r="M539" s="247" t="s">
        <v>104</v>
      </c>
      <c r="N539" s="247"/>
    </row>
    <row r="540" spans="2:14" x14ac:dyDescent="0.4">
      <c r="B540" s="154">
        <f>VLOOKUP(C540,Companies[],3,FALSE)</f>
        <v>2100231</v>
      </c>
      <c r="C540" s="251" t="s">
        <v>402</v>
      </c>
      <c r="D540" s="247" t="s">
        <v>308</v>
      </c>
      <c r="E540" s="247" t="s">
        <v>857</v>
      </c>
      <c r="F540" s="247" t="s">
        <v>84</v>
      </c>
      <c r="G540" s="247" t="s">
        <v>84</v>
      </c>
      <c r="H540" s="247" t="s">
        <v>104</v>
      </c>
      <c r="I540" s="247" t="s">
        <v>90</v>
      </c>
      <c r="J540" s="248">
        <v>192193.72</v>
      </c>
      <c r="K540" s="247" t="s">
        <v>959</v>
      </c>
      <c r="L540" s="247" t="s">
        <v>104</v>
      </c>
      <c r="M540" s="247" t="s">
        <v>104</v>
      </c>
      <c r="N540" s="247"/>
    </row>
    <row r="541" spans="2:14" x14ac:dyDescent="0.4">
      <c r="B541" s="154">
        <f>VLOOKUP(C541,Companies[],3,FALSE)</f>
        <v>2100231</v>
      </c>
      <c r="C541" s="251" t="s">
        <v>402</v>
      </c>
      <c r="D541" s="247" t="s">
        <v>313</v>
      </c>
      <c r="E541" s="247" t="s">
        <v>861</v>
      </c>
      <c r="F541" s="247" t="s">
        <v>84</v>
      </c>
      <c r="G541" s="247" t="s">
        <v>84</v>
      </c>
      <c r="H541" s="247" t="s">
        <v>104</v>
      </c>
      <c r="I541" s="247" t="s">
        <v>90</v>
      </c>
      <c r="J541" s="248">
        <v>22788541.48</v>
      </c>
      <c r="K541" s="247" t="s">
        <v>959</v>
      </c>
      <c r="L541" s="247" t="s">
        <v>104</v>
      </c>
      <c r="M541" s="247" t="s">
        <v>104</v>
      </c>
      <c r="N541" s="247"/>
    </row>
    <row r="542" spans="2:14" x14ac:dyDescent="0.4">
      <c r="B542" s="154">
        <f>VLOOKUP(C542,Companies[],3,FALSE)</f>
        <v>2100231</v>
      </c>
      <c r="C542" s="251" t="s">
        <v>402</v>
      </c>
      <c r="D542" s="247" t="s">
        <v>313</v>
      </c>
      <c r="E542" s="247" t="s">
        <v>866</v>
      </c>
      <c r="F542" s="247" t="s">
        <v>84</v>
      </c>
      <c r="G542" s="247" t="s">
        <v>84</v>
      </c>
      <c r="H542" s="247" t="s">
        <v>104</v>
      </c>
      <c r="I542" s="247" t="s">
        <v>90</v>
      </c>
      <c r="J542" s="248">
        <v>47855937.109999999</v>
      </c>
      <c r="K542" s="247" t="s">
        <v>959</v>
      </c>
      <c r="L542" s="247" t="s">
        <v>104</v>
      </c>
      <c r="M542" s="247" t="s">
        <v>104</v>
      </c>
      <c r="N542" s="247"/>
    </row>
    <row r="543" spans="2:14" x14ac:dyDescent="0.4">
      <c r="B543" s="154">
        <f>VLOOKUP(C543,Companies[],3,FALSE)</f>
        <v>2100231</v>
      </c>
      <c r="C543" s="251" t="s">
        <v>402</v>
      </c>
      <c r="D543" s="247" t="s">
        <v>308</v>
      </c>
      <c r="E543" s="247" t="s">
        <v>872</v>
      </c>
      <c r="F543" s="247" t="s">
        <v>61</v>
      </c>
      <c r="G543" s="247" t="s">
        <v>61</v>
      </c>
      <c r="H543" s="247" t="s">
        <v>703</v>
      </c>
      <c r="I543" s="247" t="s">
        <v>90</v>
      </c>
      <c r="J543" s="248">
        <v>1324219331</v>
      </c>
      <c r="K543" s="247" t="s">
        <v>959</v>
      </c>
      <c r="L543" s="247" t="s">
        <v>104</v>
      </c>
      <c r="M543" s="247" t="s">
        <v>104</v>
      </c>
      <c r="N543" s="247"/>
    </row>
    <row r="544" spans="2:14" x14ac:dyDescent="0.4">
      <c r="B544" s="154">
        <f>VLOOKUP(C544,Companies[],3,FALSE)</f>
        <v>2100231</v>
      </c>
      <c r="C544" s="251" t="s">
        <v>402</v>
      </c>
      <c r="D544" s="247" t="s">
        <v>311</v>
      </c>
      <c r="E544" s="247" t="s">
        <v>876</v>
      </c>
      <c r="F544" s="247" t="s">
        <v>61</v>
      </c>
      <c r="G544" s="247" t="s">
        <v>61</v>
      </c>
      <c r="H544" s="247" t="s">
        <v>703</v>
      </c>
      <c r="I544" s="247" t="s">
        <v>90</v>
      </c>
      <c r="J544" s="248">
        <v>56693620</v>
      </c>
      <c r="K544" s="247" t="s">
        <v>959</v>
      </c>
      <c r="L544" s="247" t="s">
        <v>104</v>
      </c>
      <c r="M544" s="247" t="s">
        <v>104</v>
      </c>
      <c r="N544" s="247"/>
    </row>
    <row r="545" spans="2:14" x14ac:dyDescent="0.4">
      <c r="B545" s="154">
        <f>VLOOKUP(C545,Companies[],3,FALSE)</f>
        <v>2100231</v>
      </c>
      <c r="C545" s="251" t="s">
        <v>402</v>
      </c>
      <c r="D545" s="247" t="s">
        <v>311</v>
      </c>
      <c r="E545" s="247" t="s">
        <v>880</v>
      </c>
      <c r="F545" s="247" t="s">
        <v>84</v>
      </c>
      <c r="G545" s="247" t="s">
        <v>84</v>
      </c>
      <c r="H545" s="247" t="s">
        <v>104</v>
      </c>
      <c r="I545" s="247" t="s">
        <v>90</v>
      </c>
      <c r="J545" s="248">
        <v>67500000</v>
      </c>
      <c r="K545" s="247" t="s">
        <v>959</v>
      </c>
      <c r="L545" s="247" t="s">
        <v>104</v>
      </c>
      <c r="M545" s="247" t="s">
        <v>104</v>
      </c>
      <c r="N545" s="247"/>
    </row>
    <row r="546" spans="2:14" x14ac:dyDescent="0.4">
      <c r="B546" s="154">
        <f>VLOOKUP(C546,Companies[],3,FALSE)</f>
        <v>2100231</v>
      </c>
      <c r="C546" s="251" t="s">
        <v>402</v>
      </c>
      <c r="D546" s="247" t="s">
        <v>312</v>
      </c>
      <c r="E546" s="247" t="s">
        <v>891</v>
      </c>
      <c r="F546" s="247" t="s">
        <v>84</v>
      </c>
      <c r="G546" s="247" t="s">
        <v>84</v>
      </c>
      <c r="H546" s="247" t="s">
        <v>104</v>
      </c>
      <c r="I546" s="247" t="s">
        <v>90</v>
      </c>
      <c r="J546" s="248">
        <v>394979087</v>
      </c>
      <c r="K546" s="247" t="s">
        <v>959</v>
      </c>
      <c r="L546" s="247" t="s">
        <v>104</v>
      </c>
      <c r="M546" s="247" t="s">
        <v>104</v>
      </c>
      <c r="N546" s="247"/>
    </row>
    <row r="547" spans="2:14" x14ac:dyDescent="0.4">
      <c r="B547" s="154">
        <f>VLOOKUP(C547,Companies[],3,FALSE)</f>
        <v>2100231</v>
      </c>
      <c r="C547" s="251" t="s">
        <v>402</v>
      </c>
      <c r="D547" s="247" t="s">
        <v>313</v>
      </c>
      <c r="E547" s="247" t="s">
        <v>893</v>
      </c>
      <c r="F547" s="247" t="s">
        <v>84</v>
      </c>
      <c r="G547" s="247" t="s">
        <v>84</v>
      </c>
      <c r="H547" s="247" t="s">
        <v>104</v>
      </c>
      <c r="I547" s="247" t="s">
        <v>90</v>
      </c>
      <c r="J547" s="248">
        <v>57400</v>
      </c>
      <c r="K547" s="247" t="s">
        <v>959</v>
      </c>
      <c r="L547" s="247" t="s">
        <v>104</v>
      </c>
      <c r="M547" s="247" t="s">
        <v>104</v>
      </c>
      <c r="N547" s="247"/>
    </row>
    <row r="548" spans="2:14" x14ac:dyDescent="0.4">
      <c r="B548" s="154">
        <f>VLOOKUP(C548,Companies[],3,FALSE)</f>
        <v>2100231</v>
      </c>
      <c r="C548" s="251" t="s">
        <v>402</v>
      </c>
      <c r="D548" s="247" t="s">
        <v>319</v>
      </c>
      <c r="E548" s="247" t="s">
        <v>907</v>
      </c>
      <c r="F548" s="247" t="s">
        <v>84</v>
      </c>
      <c r="G548" s="247" t="s">
        <v>84</v>
      </c>
      <c r="H548" s="247" t="s">
        <v>104</v>
      </c>
      <c r="I548" s="247" t="s">
        <v>90</v>
      </c>
      <c r="J548" s="248">
        <v>16800</v>
      </c>
      <c r="K548" s="247" t="s">
        <v>959</v>
      </c>
      <c r="L548" s="247" t="s">
        <v>104</v>
      </c>
      <c r="M548" s="247" t="s">
        <v>104</v>
      </c>
      <c r="N548" s="247"/>
    </row>
    <row r="549" spans="2:14" x14ac:dyDescent="0.4">
      <c r="B549" s="154">
        <f>VLOOKUP(C549,Companies[],3,FALSE)</f>
        <v>2100231</v>
      </c>
      <c r="C549" s="251" t="s">
        <v>402</v>
      </c>
      <c r="D549" s="247" t="s">
        <v>317</v>
      </c>
      <c r="E549" s="247" t="s">
        <v>909</v>
      </c>
      <c r="F549" s="247" t="s">
        <v>84</v>
      </c>
      <c r="G549" s="247" t="s">
        <v>84</v>
      </c>
      <c r="H549" s="247" t="s">
        <v>104</v>
      </c>
      <c r="I549" s="247" t="s">
        <v>90</v>
      </c>
      <c r="J549" s="248">
        <v>4700000</v>
      </c>
      <c r="K549" s="247" t="s">
        <v>959</v>
      </c>
      <c r="L549" s="247" t="s">
        <v>104</v>
      </c>
      <c r="M549" s="247" t="s">
        <v>104</v>
      </c>
      <c r="N549" s="247"/>
    </row>
    <row r="550" spans="2:14" x14ac:dyDescent="0.4">
      <c r="B550" s="154">
        <f>VLOOKUP(C550,Companies[],3,FALSE)</f>
        <v>2100231</v>
      </c>
      <c r="C550" s="251" t="s">
        <v>402</v>
      </c>
      <c r="D550" s="247" t="s">
        <v>317</v>
      </c>
      <c r="E550" s="247" t="s">
        <v>911</v>
      </c>
      <c r="F550" s="247" t="s">
        <v>84</v>
      </c>
      <c r="G550" s="247" t="s">
        <v>84</v>
      </c>
      <c r="H550" s="247" t="s">
        <v>104</v>
      </c>
      <c r="I550" s="247" t="s">
        <v>90</v>
      </c>
      <c r="J550" s="248">
        <v>9511067</v>
      </c>
      <c r="K550" s="247" t="s">
        <v>959</v>
      </c>
      <c r="L550" s="247" t="s">
        <v>104</v>
      </c>
      <c r="M550" s="247" t="s">
        <v>104</v>
      </c>
      <c r="N550" s="247"/>
    </row>
    <row r="551" spans="2:14" x14ac:dyDescent="0.4">
      <c r="B551" s="154">
        <f>VLOOKUP(C551,Companies[],3,FALSE)</f>
        <v>2100231</v>
      </c>
      <c r="C551" s="251" t="s">
        <v>402</v>
      </c>
      <c r="D551" s="247" t="s">
        <v>317</v>
      </c>
      <c r="E551" s="247" t="s">
        <v>913</v>
      </c>
      <c r="F551" s="247" t="s">
        <v>84</v>
      </c>
      <c r="G551" s="247" t="s">
        <v>84</v>
      </c>
      <c r="H551" s="247" t="s">
        <v>104</v>
      </c>
      <c r="I551" s="247" t="s">
        <v>90</v>
      </c>
      <c r="J551" s="248">
        <v>102875248</v>
      </c>
      <c r="K551" s="247" t="s">
        <v>959</v>
      </c>
      <c r="L551" s="247" t="s">
        <v>104</v>
      </c>
      <c r="M551" s="247" t="s">
        <v>104</v>
      </c>
      <c r="N551" s="247"/>
    </row>
    <row r="552" spans="2:14" x14ac:dyDescent="0.4">
      <c r="B552" s="154">
        <f>VLOOKUP(C552,Companies[],3,FALSE)</f>
        <v>2100231</v>
      </c>
      <c r="C552" s="251" t="s">
        <v>402</v>
      </c>
      <c r="D552" s="247" t="s">
        <v>317</v>
      </c>
      <c r="E552" s="247" t="s">
        <v>915</v>
      </c>
      <c r="F552" s="247" t="s">
        <v>84</v>
      </c>
      <c r="G552" s="247" t="s">
        <v>84</v>
      </c>
      <c r="H552" s="247" t="s">
        <v>104</v>
      </c>
      <c r="I552" s="247" t="s">
        <v>90</v>
      </c>
      <c r="J552" s="248">
        <v>102937131</v>
      </c>
      <c r="K552" s="247" t="s">
        <v>959</v>
      </c>
      <c r="L552" s="247" t="s">
        <v>104</v>
      </c>
      <c r="M552" s="247" t="s">
        <v>104</v>
      </c>
      <c r="N552" s="247"/>
    </row>
    <row r="553" spans="2:14" x14ac:dyDescent="0.4">
      <c r="B553" s="154">
        <f>VLOOKUP(C553,Companies[],3,FALSE)</f>
        <v>2100231</v>
      </c>
      <c r="C553" s="251" t="s">
        <v>402</v>
      </c>
      <c r="D553" s="247" t="s">
        <v>317</v>
      </c>
      <c r="E553" s="247" t="s">
        <v>907</v>
      </c>
      <c r="F553" s="247" t="s">
        <v>84</v>
      </c>
      <c r="G553" s="247" t="s">
        <v>84</v>
      </c>
      <c r="H553" s="247" t="s">
        <v>104</v>
      </c>
      <c r="I553" s="247" t="s">
        <v>90</v>
      </c>
      <c r="J553" s="248">
        <v>8219200</v>
      </c>
      <c r="K553" s="247" t="s">
        <v>959</v>
      </c>
      <c r="L553" s="247" t="s">
        <v>104</v>
      </c>
      <c r="M553" s="247" t="s">
        <v>104</v>
      </c>
      <c r="N553" s="247"/>
    </row>
    <row r="554" spans="2:14" x14ac:dyDescent="0.4">
      <c r="B554" s="154">
        <f>VLOOKUP(C554,Companies[],3,FALSE)</f>
        <v>2100231</v>
      </c>
      <c r="C554" s="251" t="s">
        <v>402</v>
      </c>
      <c r="D554" s="247" t="s">
        <v>317</v>
      </c>
      <c r="E554" s="247" t="s">
        <v>931</v>
      </c>
      <c r="F554" s="247" t="s">
        <v>84</v>
      </c>
      <c r="G554" s="247" t="s">
        <v>84</v>
      </c>
      <c r="H554" s="247" t="s">
        <v>104</v>
      </c>
      <c r="I554" s="247" t="s">
        <v>90</v>
      </c>
      <c r="J554" s="248">
        <v>125089000</v>
      </c>
      <c r="K554" s="247" t="s">
        <v>959</v>
      </c>
      <c r="L554" s="247" t="s">
        <v>104</v>
      </c>
      <c r="M554" s="247" t="s">
        <v>104</v>
      </c>
      <c r="N554" s="247"/>
    </row>
    <row r="555" spans="2:14" x14ac:dyDescent="0.4">
      <c r="B555" s="154">
        <f>VLOOKUP(C555,Companies[],3,FALSE)</f>
        <v>2697947</v>
      </c>
      <c r="C555" s="251" t="s">
        <v>403</v>
      </c>
      <c r="D555" s="247" t="s">
        <v>308</v>
      </c>
      <c r="E555" s="247" t="s">
        <v>857</v>
      </c>
      <c r="F555" s="247" t="s">
        <v>84</v>
      </c>
      <c r="G555" s="247" t="s">
        <v>84</v>
      </c>
      <c r="H555" s="247" t="s">
        <v>104</v>
      </c>
      <c r="I555" s="247" t="s">
        <v>90</v>
      </c>
      <c r="J555" s="248">
        <v>25050129031.330002</v>
      </c>
      <c r="K555" s="247" t="s">
        <v>959</v>
      </c>
      <c r="L555" s="247" t="s">
        <v>104</v>
      </c>
      <c r="M555" s="247" t="s">
        <v>104</v>
      </c>
      <c r="N555" s="247"/>
    </row>
    <row r="556" spans="2:14" x14ac:dyDescent="0.4">
      <c r="B556" s="154">
        <f>VLOOKUP(C556,Companies[],3,FALSE)</f>
        <v>2697947</v>
      </c>
      <c r="C556" s="251" t="s">
        <v>403</v>
      </c>
      <c r="D556" s="247" t="s">
        <v>313</v>
      </c>
      <c r="E556" s="247" t="s">
        <v>861</v>
      </c>
      <c r="F556" s="247" t="s">
        <v>84</v>
      </c>
      <c r="G556" s="247" t="s">
        <v>84</v>
      </c>
      <c r="H556" s="247" t="s">
        <v>104</v>
      </c>
      <c r="I556" s="247" t="s">
        <v>90</v>
      </c>
      <c r="J556" s="248">
        <v>213967254.56</v>
      </c>
      <c r="K556" s="247" t="s">
        <v>959</v>
      </c>
      <c r="L556" s="247" t="s">
        <v>104</v>
      </c>
      <c r="M556" s="247" t="s">
        <v>104</v>
      </c>
      <c r="N556" s="247"/>
    </row>
    <row r="557" spans="2:14" x14ac:dyDescent="0.4">
      <c r="B557" s="154">
        <f>VLOOKUP(C557,Companies[],3,FALSE)</f>
        <v>2697947</v>
      </c>
      <c r="C557" s="251" t="s">
        <v>403</v>
      </c>
      <c r="D557" s="247" t="s">
        <v>313</v>
      </c>
      <c r="E557" s="247" t="s">
        <v>866</v>
      </c>
      <c r="F557" s="247" t="s">
        <v>84</v>
      </c>
      <c r="G557" s="247" t="s">
        <v>84</v>
      </c>
      <c r="H557" s="247" t="s">
        <v>104</v>
      </c>
      <c r="I557" s="247" t="s">
        <v>90</v>
      </c>
      <c r="J557" s="248">
        <v>449331234.56999999</v>
      </c>
      <c r="K557" s="247" t="s">
        <v>959</v>
      </c>
      <c r="L557" s="247" t="s">
        <v>104</v>
      </c>
      <c r="M557" s="247" t="s">
        <v>104</v>
      </c>
      <c r="N557" s="247"/>
    </row>
    <row r="558" spans="2:14" x14ac:dyDescent="0.4">
      <c r="B558" s="154">
        <f>VLOOKUP(C558,Companies[],3,FALSE)</f>
        <v>2697947</v>
      </c>
      <c r="C558" s="251" t="s">
        <v>403</v>
      </c>
      <c r="D558" s="247" t="s">
        <v>308</v>
      </c>
      <c r="E558" s="247" t="s">
        <v>872</v>
      </c>
      <c r="F558" s="247" t="s">
        <v>61</v>
      </c>
      <c r="G558" s="247" t="s">
        <v>84</v>
      </c>
      <c r="H558" s="247" t="s">
        <v>104</v>
      </c>
      <c r="I558" s="247" t="s">
        <v>90</v>
      </c>
      <c r="J558" s="248">
        <v>14300670979.110001</v>
      </c>
      <c r="K558" s="247" t="s">
        <v>959</v>
      </c>
      <c r="L558" s="247" t="s">
        <v>104</v>
      </c>
      <c r="M558" s="247" t="s">
        <v>104</v>
      </c>
      <c r="N558" s="247"/>
    </row>
    <row r="559" spans="2:14" x14ac:dyDescent="0.4">
      <c r="B559" s="154">
        <f>VLOOKUP(C559,Companies[],3,FALSE)</f>
        <v>2697947</v>
      </c>
      <c r="C559" s="251" t="s">
        <v>403</v>
      </c>
      <c r="D559" s="247" t="s">
        <v>308</v>
      </c>
      <c r="E559" s="247" t="s">
        <v>888</v>
      </c>
      <c r="F559" s="247" t="s">
        <v>84</v>
      </c>
      <c r="G559" s="247" t="s">
        <v>84</v>
      </c>
      <c r="H559" s="247" t="s">
        <v>104</v>
      </c>
      <c r="I559" s="247" t="s">
        <v>90</v>
      </c>
      <c r="J559" s="248">
        <v>1195460100</v>
      </c>
      <c r="K559" s="247" t="s">
        <v>959</v>
      </c>
      <c r="L559" s="247" t="s">
        <v>104</v>
      </c>
      <c r="M559" s="247" t="s">
        <v>104</v>
      </c>
      <c r="N559" s="247"/>
    </row>
    <row r="560" spans="2:14" x14ac:dyDescent="0.4">
      <c r="B560" s="154">
        <f>VLOOKUP(C560,Companies[],3,FALSE)</f>
        <v>2697947</v>
      </c>
      <c r="C560" s="251" t="s">
        <v>403</v>
      </c>
      <c r="D560" s="247" t="s">
        <v>312</v>
      </c>
      <c r="E560" s="247" t="s">
        <v>891</v>
      </c>
      <c r="F560" s="247" t="s">
        <v>84</v>
      </c>
      <c r="G560" s="247" t="s">
        <v>84</v>
      </c>
      <c r="H560" s="247" t="s">
        <v>104</v>
      </c>
      <c r="I560" s="247" t="s">
        <v>90</v>
      </c>
      <c r="J560" s="248">
        <v>312723265.27999997</v>
      </c>
      <c r="K560" s="247" t="s">
        <v>959</v>
      </c>
      <c r="L560" s="247" t="s">
        <v>104</v>
      </c>
      <c r="M560" s="247" t="s">
        <v>104</v>
      </c>
      <c r="N560" s="247"/>
    </row>
    <row r="561" spans="2:14" x14ac:dyDescent="0.4">
      <c r="B561" s="154">
        <f>VLOOKUP(C561,Companies[],3,FALSE)</f>
        <v>2697947</v>
      </c>
      <c r="C561" s="251" t="s">
        <v>403</v>
      </c>
      <c r="D561" s="247" t="s">
        <v>313</v>
      </c>
      <c r="E561" s="247" t="s">
        <v>893</v>
      </c>
      <c r="F561" s="247" t="s">
        <v>84</v>
      </c>
      <c r="G561" s="247" t="s">
        <v>84</v>
      </c>
      <c r="H561" s="247" t="s">
        <v>104</v>
      </c>
      <c r="I561" s="247" t="s">
        <v>90</v>
      </c>
      <c r="J561" s="248">
        <v>2350024600</v>
      </c>
      <c r="K561" s="247" t="s">
        <v>959</v>
      </c>
      <c r="L561" s="247" t="s">
        <v>104</v>
      </c>
      <c r="M561" s="247" t="s">
        <v>104</v>
      </c>
      <c r="N561" s="247"/>
    </row>
    <row r="562" spans="2:14" x14ac:dyDescent="0.4">
      <c r="B562" s="154">
        <f>VLOOKUP(C562,Companies[],3,FALSE)</f>
        <v>2697947</v>
      </c>
      <c r="C562" s="251" t="s">
        <v>403</v>
      </c>
      <c r="D562" s="247" t="s">
        <v>319</v>
      </c>
      <c r="E562" s="247" t="s">
        <v>903</v>
      </c>
      <c r="F562" s="247" t="s">
        <v>84</v>
      </c>
      <c r="G562" s="247" t="s">
        <v>84</v>
      </c>
      <c r="H562" s="247" t="s">
        <v>104</v>
      </c>
      <c r="I562" s="247" t="s">
        <v>90</v>
      </c>
      <c r="J562" s="248">
        <v>848000</v>
      </c>
      <c r="K562" s="247" t="s">
        <v>959</v>
      </c>
      <c r="L562" s="247" t="s">
        <v>104</v>
      </c>
      <c r="M562" s="247" t="s">
        <v>104</v>
      </c>
      <c r="N562" s="247"/>
    </row>
    <row r="563" spans="2:14" x14ac:dyDescent="0.4">
      <c r="B563" s="154">
        <f>VLOOKUP(C563,Companies[],3,FALSE)</f>
        <v>2697947</v>
      </c>
      <c r="C563" s="251" t="s">
        <v>403</v>
      </c>
      <c r="D563" s="247" t="s">
        <v>319</v>
      </c>
      <c r="E563" s="247" t="s">
        <v>907</v>
      </c>
      <c r="F563" s="247" t="s">
        <v>84</v>
      </c>
      <c r="G563" s="247" t="s">
        <v>84</v>
      </c>
      <c r="H563" s="247" t="s">
        <v>104</v>
      </c>
      <c r="I563" s="247" t="s">
        <v>90</v>
      </c>
      <c r="J563" s="248">
        <v>39520400</v>
      </c>
      <c r="K563" s="247" t="s">
        <v>959</v>
      </c>
      <c r="L563" s="247" t="s">
        <v>104</v>
      </c>
      <c r="M563" s="247" t="s">
        <v>104</v>
      </c>
      <c r="N563" s="247"/>
    </row>
    <row r="564" spans="2:14" x14ac:dyDescent="0.4">
      <c r="B564" s="154">
        <f>VLOOKUP(C564,Companies[],3,FALSE)</f>
        <v>2697947</v>
      </c>
      <c r="C564" s="251" t="s">
        <v>403</v>
      </c>
      <c r="D564" s="247" t="s">
        <v>317</v>
      </c>
      <c r="E564" s="247" t="s">
        <v>909</v>
      </c>
      <c r="F564" s="247" t="s">
        <v>84</v>
      </c>
      <c r="G564" s="247" t="s">
        <v>84</v>
      </c>
      <c r="H564" s="247" t="s">
        <v>104</v>
      </c>
      <c r="I564" s="247" t="s">
        <v>90</v>
      </c>
      <c r="J564" s="248">
        <v>97943783.959999993</v>
      </c>
      <c r="K564" s="247" t="s">
        <v>959</v>
      </c>
      <c r="L564" s="247" t="s">
        <v>104</v>
      </c>
      <c r="M564" s="247" t="s">
        <v>104</v>
      </c>
      <c r="N564" s="247"/>
    </row>
    <row r="565" spans="2:14" x14ac:dyDescent="0.4">
      <c r="B565" s="154">
        <f>VLOOKUP(C565,Companies[],3,FALSE)</f>
        <v>2697947</v>
      </c>
      <c r="C565" s="251" t="s">
        <v>403</v>
      </c>
      <c r="D565" s="247" t="s">
        <v>317</v>
      </c>
      <c r="E565" s="247" t="s">
        <v>911</v>
      </c>
      <c r="F565" s="247" t="s">
        <v>84</v>
      </c>
      <c r="G565" s="247" t="s">
        <v>84</v>
      </c>
      <c r="H565" s="247" t="s">
        <v>104</v>
      </c>
      <c r="I565" s="247" t="s">
        <v>90</v>
      </c>
      <c r="J565" s="248">
        <v>243606680.09999999</v>
      </c>
      <c r="K565" s="247" t="s">
        <v>959</v>
      </c>
      <c r="L565" s="247" t="s">
        <v>104</v>
      </c>
      <c r="M565" s="247" t="s">
        <v>104</v>
      </c>
      <c r="N565" s="247"/>
    </row>
    <row r="566" spans="2:14" x14ac:dyDescent="0.4">
      <c r="B566" s="154">
        <f>VLOOKUP(C566,Companies[],3,FALSE)</f>
        <v>2697947</v>
      </c>
      <c r="C566" s="251" t="s">
        <v>403</v>
      </c>
      <c r="D566" s="247" t="s">
        <v>317</v>
      </c>
      <c r="E566" s="247" t="s">
        <v>913</v>
      </c>
      <c r="F566" s="247" t="s">
        <v>84</v>
      </c>
      <c r="G566" s="247" t="s">
        <v>84</v>
      </c>
      <c r="H566" s="247" t="s">
        <v>104</v>
      </c>
      <c r="I566" s="247" t="s">
        <v>90</v>
      </c>
      <c r="J566" s="248">
        <v>21276046</v>
      </c>
      <c r="K566" s="247" t="s">
        <v>959</v>
      </c>
      <c r="L566" s="247" t="s">
        <v>104</v>
      </c>
      <c r="M566" s="247" t="s">
        <v>104</v>
      </c>
      <c r="N566" s="247"/>
    </row>
    <row r="567" spans="2:14" x14ac:dyDescent="0.4">
      <c r="B567" s="154">
        <f>VLOOKUP(C567,Companies[],3,FALSE)</f>
        <v>2697947</v>
      </c>
      <c r="C567" s="251" t="s">
        <v>403</v>
      </c>
      <c r="D567" s="247" t="s">
        <v>317</v>
      </c>
      <c r="E567" s="247" t="s">
        <v>915</v>
      </c>
      <c r="F567" s="247" t="s">
        <v>84</v>
      </c>
      <c r="G567" s="247" t="s">
        <v>84</v>
      </c>
      <c r="H567" s="247" t="s">
        <v>104</v>
      </c>
      <c r="I567" s="247" t="s">
        <v>90</v>
      </c>
      <c r="J567" s="248">
        <v>45048413</v>
      </c>
      <c r="K567" s="247" t="s">
        <v>959</v>
      </c>
      <c r="L567" s="247" t="s">
        <v>104</v>
      </c>
      <c r="M567" s="247" t="s">
        <v>104</v>
      </c>
      <c r="N567" s="247"/>
    </row>
    <row r="568" spans="2:14" x14ac:dyDescent="0.4">
      <c r="B568" s="154">
        <f>VLOOKUP(C568,Companies[],3,FALSE)</f>
        <v>2697947</v>
      </c>
      <c r="C568" s="251" t="s">
        <v>403</v>
      </c>
      <c r="D568" s="247" t="s">
        <v>317</v>
      </c>
      <c r="E568" s="247" t="s">
        <v>917</v>
      </c>
      <c r="F568" s="247" t="s">
        <v>84</v>
      </c>
      <c r="G568" s="247" t="s">
        <v>84</v>
      </c>
      <c r="H568" s="247" t="s">
        <v>104</v>
      </c>
      <c r="I568" s="247" t="s">
        <v>90</v>
      </c>
      <c r="J568" s="248">
        <v>703785</v>
      </c>
      <c r="K568" s="247" t="s">
        <v>959</v>
      </c>
      <c r="L568" s="247" t="s">
        <v>104</v>
      </c>
      <c r="M568" s="247" t="s">
        <v>104</v>
      </c>
      <c r="N568" s="247"/>
    </row>
    <row r="569" spans="2:14" x14ac:dyDescent="0.4">
      <c r="B569" s="154">
        <f>VLOOKUP(C569,Companies[],3,FALSE)</f>
        <v>2697947</v>
      </c>
      <c r="C569" s="251" t="s">
        <v>403</v>
      </c>
      <c r="D569" s="247" t="s">
        <v>317</v>
      </c>
      <c r="E569" s="247" t="s">
        <v>931</v>
      </c>
      <c r="F569" s="247" t="s">
        <v>84</v>
      </c>
      <c r="G569" s="247" t="s">
        <v>84</v>
      </c>
      <c r="H569" s="247" t="s">
        <v>104</v>
      </c>
      <c r="I569" s="247" t="s">
        <v>90</v>
      </c>
      <c r="J569" s="248">
        <v>52750284</v>
      </c>
      <c r="K569" s="247" t="s">
        <v>959</v>
      </c>
      <c r="L569" s="247" t="s">
        <v>104</v>
      </c>
      <c r="M569" s="247" t="s">
        <v>104</v>
      </c>
      <c r="N569" s="247"/>
    </row>
    <row r="570" spans="2:14" x14ac:dyDescent="0.4">
      <c r="B570" s="154">
        <f>VLOOKUP(C570,Companies[],3,FALSE)</f>
        <v>2605694</v>
      </c>
      <c r="C570" s="251" t="s">
        <v>404</v>
      </c>
      <c r="D570" s="247" t="s">
        <v>308</v>
      </c>
      <c r="E570" s="247" t="s">
        <v>857</v>
      </c>
      <c r="F570" s="247" t="s">
        <v>84</v>
      </c>
      <c r="G570" s="247" t="s">
        <v>84</v>
      </c>
      <c r="H570" s="247" t="s">
        <v>104</v>
      </c>
      <c r="I570" s="247" t="s">
        <v>90</v>
      </c>
      <c r="J570" s="248">
        <v>30500895</v>
      </c>
      <c r="K570" s="247" t="s">
        <v>959</v>
      </c>
      <c r="L570" s="247" t="s">
        <v>104</v>
      </c>
      <c r="M570" s="247" t="s">
        <v>104</v>
      </c>
      <c r="N570" s="247"/>
    </row>
    <row r="571" spans="2:14" x14ac:dyDescent="0.4">
      <c r="B571" s="154">
        <f>VLOOKUP(C571,Companies[],3,FALSE)</f>
        <v>2605694</v>
      </c>
      <c r="C571" s="251" t="s">
        <v>404</v>
      </c>
      <c r="D571" s="247" t="s">
        <v>313</v>
      </c>
      <c r="E571" s="247" t="s">
        <v>861</v>
      </c>
      <c r="F571" s="247" t="s">
        <v>84</v>
      </c>
      <c r="G571" s="247" t="s">
        <v>84</v>
      </c>
      <c r="H571" s="247" t="s">
        <v>104</v>
      </c>
      <c r="I571" s="247" t="s">
        <v>90</v>
      </c>
      <c r="J571" s="248">
        <v>62208491.439999998</v>
      </c>
      <c r="K571" s="247" t="s">
        <v>959</v>
      </c>
      <c r="L571" s="247" t="s">
        <v>104</v>
      </c>
      <c r="M571" s="247" t="s">
        <v>104</v>
      </c>
      <c r="N571" s="247"/>
    </row>
    <row r="572" spans="2:14" x14ac:dyDescent="0.4">
      <c r="B572" s="154">
        <f>VLOOKUP(C572,Companies[],3,FALSE)</f>
        <v>2605694</v>
      </c>
      <c r="C572" s="251" t="s">
        <v>404</v>
      </c>
      <c r="D572" s="247" t="s">
        <v>313</v>
      </c>
      <c r="E572" s="247" t="s">
        <v>866</v>
      </c>
      <c r="F572" s="247" t="s">
        <v>84</v>
      </c>
      <c r="G572" s="247" t="s">
        <v>84</v>
      </c>
      <c r="H572" s="247" t="s">
        <v>104</v>
      </c>
      <c r="I572" s="247" t="s">
        <v>90</v>
      </c>
      <c r="J572" s="248">
        <v>124663667.86</v>
      </c>
      <c r="K572" s="247" t="s">
        <v>959</v>
      </c>
      <c r="L572" s="247" t="s">
        <v>104</v>
      </c>
      <c r="M572" s="247" t="s">
        <v>104</v>
      </c>
      <c r="N572" s="247"/>
    </row>
    <row r="573" spans="2:14" x14ac:dyDescent="0.4">
      <c r="B573" s="154">
        <f>VLOOKUP(C573,Companies[],3,FALSE)</f>
        <v>2605694</v>
      </c>
      <c r="C573" s="251" t="s">
        <v>404</v>
      </c>
      <c r="D573" s="247" t="s">
        <v>311</v>
      </c>
      <c r="E573" s="247" t="s">
        <v>876</v>
      </c>
      <c r="F573" s="247" t="s">
        <v>61</v>
      </c>
      <c r="G573" s="247" t="s">
        <v>84</v>
      </c>
      <c r="H573" s="247" t="s">
        <v>104</v>
      </c>
      <c r="I573" s="247" t="s">
        <v>90</v>
      </c>
      <c r="J573" s="248">
        <v>15248156.300000001</v>
      </c>
      <c r="K573" s="247" t="s">
        <v>959</v>
      </c>
      <c r="L573" s="247" t="s">
        <v>104</v>
      </c>
      <c r="M573" s="247" t="s">
        <v>104</v>
      </c>
      <c r="N573" s="247"/>
    </row>
    <row r="574" spans="2:14" x14ac:dyDescent="0.4">
      <c r="B574" s="154">
        <f>VLOOKUP(C574,Companies[],3,FALSE)</f>
        <v>2605694</v>
      </c>
      <c r="C574" s="251" t="s">
        <v>404</v>
      </c>
      <c r="D574" s="247" t="s">
        <v>312</v>
      </c>
      <c r="E574" s="247" t="s">
        <v>891</v>
      </c>
      <c r="F574" s="247" t="s">
        <v>84</v>
      </c>
      <c r="G574" s="247" t="s">
        <v>84</v>
      </c>
      <c r="H574" s="247" t="s">
        <v>104</v>
      </c>
      <c r="I574" s="247" t="s">
        <v>90</v>
      </c>
      <c r="J574" s="248">
        <v>144407999.90000001</v>
      </c>
      <c r="K574" s="247" t="s">
        <v>959</v>
      </c>
      <c r="L574" s="247" t="s">
        <v>104</v>
      </c>
      <c r="M574" s="247" t="s">
        <v>104</v>
      </c>
      <c r="N574" s="247"/>
    </row>
    <row r="575" spans="2:14" x14ac:dyDescent="0.4">
      <c r="B575" s="154">
        <f>VLOOKUP(C575,Companies[],3,FALSE)</f>
        <v>2605694</v>
      </c>
      <c r="C575" s="251" t="s">
        <v>404</v>
      </c>
      <c r="D575" s="247" t="s">
        <v>313</v>
      </c>
      <c r="E575" s="247" t="s">
        <v>893</v>
      </c>
      <c r="F575" s="247" t="s">
        <v>84</v>
      </c>
      <c r="G575" s="247" t="s">
        <v>84</v>
      </c>
      <c r="H575" s="247" t="s">
        <v>104</v>
      </c>
      <c r="I575" s="247" t="s">
        <v>90</v>
      </c>
      <c r="J575" s="248">
        <v>174600</v>
      </c>
      <c r="K575" s="247" t="s">
        <v>959</v>
      </c>
      <c r="L575" s="247" t="s">
        <v>104</v>
      </c>
      <c r="M575" s="247" t="s">
        <v>104</v>
      </c>
      <c r="N575" s="247"/>
    </row>
    <row r="576" spans="2:14" x14ac:dyDescent="0.4">
      <c r="B576" s="154">
        <f>VLOOKUP(C576,Companies[],3,FALSE)</f>
        <v>2605694</v>
      </c>
      <c r="C576" s="251" t="s">
        <v>404</v>
      </c>
      <c r="D576" s="247" t="s">
        <v>319</v>
      </c>
      <c r="E576" s="247" t="s">
        <v>907</v>
      </c>
      <c r="F576" s="247" t="s">
        <v>84</v>
      </c>
      <c r="G576" s="247" t="s">
        <v>84</v>
      </c>
      <c r="H576" s="247" t="s">
        <v>104</v>
      </c>
      <c r="I576" s="247" t="s">
        <v>90</v>
      </c>
      <c r="J576" s="248">
        <v>52800</v>
      </c>
      <c r="K576" s="247" t="s">
        <v>959</v>
      </c>
      <c r="L576" s="247" t="s">
        <v>104</v>
      </c>
      <c r="M576" s="247" t="s">
        <v>104</v>
      </c>
      <c r="N576" s="247"/>
    </row>
    <row r="577" spans="2:14" x14ac:dyDescent="0.4">
      <c r="B577" s="154">
        <f>VLOOKUP(C577,Companies[],3,FALSE)</f>
        <v>2605694</v>
      </c>
      <c r="C577" s="251" t="s">
        <v>404</v>
      </c>
      <c r="D577" s="247" t="s">
        <v>317</v>
      </c>
      <c r="E577" s="247" t="s">
        <v>913</v>
      </c>
      <c r="F577" s="247" t="s">
        <v>84</v>
      </c>
      <c r="G577" s="247" t="s">
        <v>84</v>
      </c>
      <c r="H577" s="247" t="s">
        <v>104</v>
      </c>
      <c r="I577" s="247" t="s">
        <v>90</v>
      </c>
      <c r="J577" s="248">
        <v>9072100</v>
      </c>
      <c r="K577" s="247" t="s">
        <v>959</v>
      </c>
      <c r="L577" s="247" t="s">
        <v>104</v>
      </c>
      <c r="M577" s="247" t="s">
        <v>104</v>
      </c>
      <c r="N577" s="247"/>
    </row>
    <row r="578" spans="2:14" x14ac:dyDescent="0.4">
      <c r="B578" s="154">
        <f>VLOOKUP(C578,Companies[],3,FALSE)</f>
        <v>2605694</v>
      </c>
      <c r="C578" s="251" t="s">
        <v>404</v>
      </c>
      <c r="D578" s="247" t="s">
        <v>317</v>
      </c>
      <c r="E578" s="247" t="s">
        <v>915</v>
      </c>
      <c r="F578" s="247" t="s">
        <v>84</v>
      </c>
      <c r="G578" s="247" t="s">
        <v>84</v>
      </c>
      <c r="H578" s="247" t="s">
        <v>104</v>
      </c>
      <c r="I578" s="247" t="s">
        <v>90</v>
      </c>
      <c r="J578" s="248">
        <v>10271144</v>
      </c>
      <c r="K578" s="247" t="s">
        <v>959</v>
      </c>
      <c r="L578" s="247" t="s">
        <v>104</v>
      </c>
      <c r="M578" s="247" t="s">
        <v>104</v>
      </c>
      <c r="N578" s="247"/>
    </row>
    <row r="579" spans="2:14" x14ac:dyDescent="0.4">
      <c r="B579" s="154">
        <f>VLOOKUP(C579,Companies[],3,FALSE)</f>
        <v>2605694</v>
      </c>
      <c r="C579" s="251" t="s">
        <v>404</v>
      </c>
      <c r="D579" s="247" t="s">
        <v>317</v>
      </c>
      <c r="E579" s="247" t="s">
        <v>907</v>
      </c>
      <c r="F579" s="247" t="s">
        <v>84</v>
      </c>
      <c r="G579" s="247" t="s">
        <v>84</v>
      </c>
      <c r="H579" s="247" t="s">
        <v>104</v>
      </c>
      <c r="I579" s="247" t="s">
        <v>90</v>
      </c>
      <c r="J579" s="248">
        <v>1368000</v>
      </c>
      <c r="K579" s="247" t="s">
        <v>959</v>
      </c>
      <c r="L579" s="247" t="s">
        <v>104</v>
      </c>
      <c r="M579" s="247" t="s">
        <v>104</v>
      </c>
      <c r="N579" s="247"/>
    </row>
    <row r="580" spans="2:14" x14ac:dyDescent="0.4">
      <c r="B580" s="154">
        <f>VLOOKUP(C580,Companies[],3,FALSE)</f>
        <v>5767865</v>
      </c>
      <c r="C580" s="251" t="s">
        <v>405</v>
      </c>
      <c r="D580" s="247" t="s">
        <v>311</v>
      </c>
      <c r="E580" s="247" t="s">
        <v>876</v>
      </c>
      <c r="F580" s="247" t="s">
        <v>61</v>
      </c>
      <c r="G580" s="247" t="s">
        <v>84</v>
      </c>
      <c r="H580" s="247" t="s">
        <v>104</v>
      </c>
      <c r="I580" s="247" t="s">
        <v>90</v>
      </c>
      <c r="J580" s="248">
        <v>389008171.31</v>
      </c>
      <c r="K580" s="247" t="s">
        <v>959</v>
      </c>
      <c r="L580" s="247" t="s">
        <v>104</v>
      </c>
      <c r="M580" s="247" t="s">
        <v>104</v>
      </c>
      <c r="N580" s="247"/>
    </row>
    <row r="581" spans="2:14" x14ac:dyDescent="0.4">
      <c r="B581" s="154">
        <f>VLOOKUP(C581,Companies[],3,FALSE)</f>
        <v>5767865</v>
      </c>
      <c r="C581" s="251" t="s">
        <v>405</v>
      </c>
      <c r="D581" s="247" t="s">
        <v>317</v>
      </c>
      <c r="E581" s="247" t="s">
        <v>927</v>
      </c>
      <c r="F581" s="247" t="s">
        <v>84</v>
      </c>
      <c r="G581" s="247" t="s">
        <v>84</v>
      </c>
      <c r="H581" s="247" t="s">
        <v>104</v>
      </c>
      <c r="I581" s="247" t="s">
        <v>90</v>
      </c>
      <c r="J581" s="248">
        <v>4000000</v>
      </c>
      <c r="K581" s="247" t="s">
        <v>959</v>
      </c>
      <c r="L581" s="247" t="s">
        <v>104</v>
      </c>
      <c r="M581" s="247" t="s">
        <v>104</v>
      </c>
      <c r="N581" s="247"/>
    </row>
    <row r="582" spans="2:14" x14ac:dyDescent="0.4">
      <c r="B582" s="154">
        <f>VLOOKUP(C582,Companies[],3,FALSE)</f>
        <v>2618621</v>
      </c>
      <c r="C582" s="251" t="s">
        <v>406</v>
      </c>
      <c r="D582" s="247" t="s">
        <v>308</v>
      </c>
      <c r="E582" s="247" t="s">
        <v>857</v>
      </c>
      <c r="F582" s="247" t="s">
        <v>84</v>
      </c>
      <c r="G582" s="247" t="s">
        <v>84</v>
      </c>
      <c r="H582" s="247" t="s">
        <v>104</v>
      </c>
      <c r="I582" s="247" t="s">
        <v>90</v>
      </c>
      <c r="J582" s="248">
        <v>44983203.200000003</v>
      </c>
      <c r="K582" s="247" t="s">
        <v>959</v>
      </c>
      <c r="L582" s="247" t="s">
        <v>104</v>
      </c>
      <c r="M582" s="247" t="s">
        <v>104</v>
      </c>
      <c r="N582" s="247"/>
    </row>
    <row r="583" spans="2:14" x14ac:dyDescent="0.4">
      <c r="B583" s="154">
        <f>VLOOKUP(C583,Companies[],3,FALSE)</f>
        <v>2618621</v>
      </c>
      <c r="C583" s="251" t="s">
        <v>406</v>
      </c>
      <c r="D583" s="247" t="s">
        <v>313</v>
      </c>
      <c r="E583" s="247" t="s">
        <v>861</v>
      </c>
      <c r="F583" s="247" t="s">
        <v>84</v>
      </c>
      <c r="G583" s="247" t="s">
        <v>84</v>
      </c>
      <c r="H583" s="247" t="s">
        <v>104</v>
      </c>
      <c r="I583" s="247" t="s">
        <v>90</v>
      </c>
      <c r="J583" s="248">
        <v>15287113.48</v>
      </c>
      <c r="K583" s="247" t="s">
        <v>959</v>
      </c>
      <c r="L583" s="247" t="s">
        <v>104</v>
      </c>
      <c r="M583" s="247" t="s">
        <v>104</v>
      </c>
      <c r="N583" s="247"/>
    </row>
    <row r="584" spans="2:14" x14ac:dyDescent="0.4">
      <c r="B584" s="154">
        <f>VLOOKUP(C584,Companies[],3,FALSE)</f>
        <v>2618621</v>
      </c>
      <c r="C584" s="251" t="s">
        <v>406</v>
      </c>
      <c r="D584" s="247" t="s">
        <v>313</v>
      </c>
      <c r="E584" s="247" t="s">
        <v>866</v>
      </c>
      <c r="F584" s="247" t="s">
        <v>84</v>
      </c>
      <c r="G584" s="247" t="s">
        <v>84</v>
      </c>
      <c r="H584" s="247" t="s">
        <v>104</v>
      </c>
      <c r="I584" s="247" t="s">
        <v>90</v>
      </c>
      <c r="J584" s="248">
        <v>30867998.920000002</v>
      </c>
      <c r="K584" s="247" t="s">
        <v>959</v>
      </c>
      <c r="L584" s="247" t="s">
        <v>104</v>
      </c>
      <c r="M584" s="247" t="s">
        <v>104</v>
      </c>
      <c r="N584" s="247"/>
    </row>
    <row r="585" spans="2:14" x14ac:dyDescent="0.4">
      <c r="B585" s="154">
        <f>VLOOKUP(C585,Companies[],3,FALSE)</f>
        <v>2618621</v>
      </c>
      <c r="C585" s="251" t="s">
        <v>406</v>
      </c>
      <c r="D585" s="247" t="s">
        <v>308</v>
      </c>
      <c r="E585" s="247" t="s">
        <v>872</v>
      </c>
      <c r="F585" s="247" t="s">
        <v>61</v>
      </c>
      <c r="G585" s="247" t="s">
        <v>84</v>
      </c>
      <c r="H585" s="247" t="s">
        <v>104</v>
      </c>
      <c r="I585" s="247" t="s">
        <v>90</v>
      </c>
      <c r="J585" s="248">
        <v>567470835.40999997</v>
      </c>
      <c r="K585" s="247" t="s">
        <v>959</v>
      </c>
      <c r="L585" s="247" t="s">
        <v>104</v>
      </c>
      <c r="M585" s="247" t="s">
        <v>104</v>
      </c>
      <c r="N585" s="247"/>
    </row>
    <row r="586" spans="2:14" x14ac:dyDescent="0.4">
      <c r="B586" s="154">
        <f>VLOOKUP(C586,Companies[],3,FALSE)</f>
        <v>2618621</v>
      </c>
      <c r="C586" s="251" t="s">
        <v>406</v>
      </c>
      <c r="D586" s="247" t="s">
        <v>311</v>
      </c>
      <c r="E586" s="247" t="s">
        <v>876</v>
      </c>
      <c r="F586" s="247" t="s">
        <v>61</v>
      </c>
      <c r="G586" s="247" t="s">
        <v>84</v>
      </c>
      <c r="H586" s="247" t="s">
        <v>104</v>
      </c>
      <c r="I586" s="247" t="s">
        <v>90</v>
      </c>
      <c r="J586" s="248">
        <v>24410589</v>
      </c>
      <c r="K586" s="247" t="s">
        <v>959</v>
      </c>
      <c r="L586" s="247" t="s">
        <v>104</v>
      </c>
      <c r="M586" s="247" t="s">
        <v>104</v>
      </c>
      <c r="N586" s="247"/>
    </row>
    <row r="587" spans="2:14" x14ac:dyDescent="0.4">
      <c r="B587" s="154">
        <f>VLOOKUP(C587,Companies[],3,FALSE)</f>
        <v>2618621</v>
      </c>
      <c r="C587" s="251" t="s">
        <v>406</v>
      </c>
      <c r="D587" s="247" t="s">
        <v>312</v>
      </c>
      <c r="E587" s="247" t="s">
        <v>891</v>
      </c>
      <c r="F587" s="247" t="s">
        <v>84</v>
      </c>
      <c r="G587" s="247" t="s">
        <v>84</v>
      </c>
      <c r="H587" s="247" t="s">
        <v>104</v>
      </c>
      <c r="I587" s="247" t="s">
        <v>90</v>
      </c>
      <c r="J587" s="248">
        <v>147314477.78</v>
      </c>
      <c r="K587" s="247" t="s">
        <v>959</v>
      </c>
      <c r="L587" s="247" t="s">
        <v>104</v>
      </c>
      <c r="M587" s="247" t="s">
        <v>104</v>
      </c>
      <c r="N587" s="247"/>
    </row>
    <row r="588" spans="2:14" x14ac:dyDescent="0.4">
      <c r="B588" s="154">
        <f>VLOOKUP(C588,Companies[],3,FALSE)</f>
        <v>2618621</v>
      </c>
      <c r="C588" s="251" t="s">
        <v>406</v>
      </c>
      <c r="D588" s="247" t="s">
        <v>313</v>
      </c>
      <c r="E588" s="247" t="s">
        <v>893</v>
      </c>
      <c r="F588" s="247" t="s">
        <v>84</v>
      </c>
      <c r="G588" s="247" t="s">
        <v>84</v>
      </c>
      <c r="H588" s="247" t="s">
        <v>104</v>
      </c>
      <c r="I588" s="247" t="s">
        <v>90</v>
      </c>
      <c r="J588" s="248">
        <v>59800</v>
      </c>
      <c r="K588" s="247" t="s">
        <v>959</v>
      </c>
      <c r="L588" s="247" t="s">
        <v>104</v>
      </c>
      <c r="M588" s="247" t="s">
        <v>104</v>
      </c>
      <c r="N588" s="247"/>
    </row>
    <row r="589" spans="2:14" x14ac:dyDescent="0.4">
      <c r="B589" s="154">
        <f>VLOOKUP(C589,Companies[],3,FALSE)</f>
        <v>2618621</v>
      </c>
      <c r="C589" s="251" t="s">
        <v>406</v>
      </c>
      <c r="D589" s="247" t="s">
        <v>319</v>
      </c>
      <c r="E589" s="247" t="s">
        <v>907</v>
      </c>
      <c r="F589" s="247" t="s">
        <v>84</v>
      </c>
      <c r="G589" s="247" t="s">
        <v>84</v>
      </c>
      <c r="H589" s="247" t="s">
        <v>104</v>
      </c>
      <c r="I589" s="247" t="s">
        <v>90</v>
      </c>
      <c r="J589" s="248">
        <v>23222183</v>
      </c>
      <c r="K589" s="247" t="s">
        <v>959</v>
      </c>
      <c r="L589" s="247" t="s">
        <v>104</v>
      </c>
      <c r="M589" s="247" t="s">
        <v>104</v>
      </c>
      <c r="N589" s="247"/>
    </row>
    <row r="590" spans="2:14" x14ac:dyDescent="0.4">
      <c r="B590" s="154">
        <f>VLOOKUP(C590,Companies[],3,FALSE)</f>
        <v>2618621</v>
      </c>
      <c r="C590" s="251" t="s">
        <v>406</v>
      </c>
      <c r="D590" s="247" t="s">
        <v>317</v>
      </c>
      <c r="E590" s="247" t="s">
        <v>909</v>
      </c>
      <c r="F590" s="247" t="s">
        <v>84</v>
      </c>
      <c r="G590" s="247" t="s">
        <v>84</v>
      </c>
      <c r="H590" s="247" t="s">
        <v>104</v>
      </c>
      <c r="I590" s="247" t="s">
        <v>90</v>
      </c>
      <c r="J590" s="248">
        <v>400000</v>
      </c>
      <c r="K590" s="247" t="s">
        <v>959</v>
      </c>
      <c r="L590" s="247" t="s">
        <v>104</v>
      </c>
      <c r="M590" s="247" t="s">
        <v>104</v>
      </c>
      <c r="N590" s="247"/>
    </row>
    <row r="591" spans="2:14" x14ac:dyDescent="0.4">
      <c r="B591" s="154">
        <f>VLOOKUP(C591,Companies[],3,FALSE)</f>
        <v>2618621</v>
      </c>
      <c r="C591" s="251" t="s">
        <v>406</v>
      </c>
      <c r="D591" s="247" t="s">
        <v>317</v>
      </c>
      <c r="E591" s="247" t="s">
        <v>911</v>
      </c>
      <c r="F591" s="247" t="s">
        <v>84</v>
      </c>
      <c r="G591" s="247" t="s">
        <v>84</v>
      </c>
      <c r="H591" s="247" t="s">
        <v>104</v>
      </c>
      <c r="I591" s="247" t="s">
        <v>90</v>
      </c>
      <c r="J591" s="248">
        <v>2215212</v>
      </c>
      <c r="K591" s="247" t="s">
        <v>959</v>
      </c>
      <c r="L591" s="247" t="s">
        <v>104</v>
      </c>
      <c r="M591" s="247" t="s">
        <v>104</v>
      </c>
      <c r="N591" s="247"/>
    </row>
    <row r="592" spans="2:14" x14ac:dyDescent="0.4">
      <c r="B592" s="154">
        <f>VLOOKUP(C592,Companies[],3,FALSE)</f>
        <v>2618621</v>
      </c>
      <c r="C592" s="251" t="s">
        <v>406</v>
      </c>
      <c r="D592" s="247" t="s">
        <v>317</v>
      </c>
      <c r="E592" s="247" t="s">
        <v>915</v>
      </c>
      <c r="F592" s="247" t="s">
        <v>84</v>
      </c>
      <c r="G592" s="247" t="s">
        <v>84</v>
      </c>
      <c r="H592" s="247" t="s">
        <v>104</v>
      </c>
      <c r="I592" s="247" t="s">
        <v>90</v>
      </c>
      <c r="J592" s="248">
        <v>42282720</v>
      </c>
      <c r="K592" s="247" t="s">
        <v>959</v>
      </c>
      <c r="L592" s="247" t="s">
        <v>104</v>
      </c>
      <c r="M592" s="247" t="s">
        <v>104</v>
      </c>
      <c r="N592" s="247"/>
    </row>
    <row r="593" spans="2:14" x14ac:dyDescent="0.4">
      <c r="B593" s="154">
        <f>VLOOKUP(C593,Companies[],3,FALSE)</f>
        <v>2618621</v>
      </c>
      <c r="C593" s="251" t="s">
        <v>406</v>
      </c>
      <c r="D593" s="247" t="s">
        <v>317</v>
      </c>
      <c r="E593" s="247" t="s">
        <v>903</v>
      </c>
      <c r="F593" s="247" t="s">
        <v>84</v>
      </c>
      <c r="G593" s="247" t="s">
        <v>84</v>
      </c>
      <c r="H593" s="247" t="s">
        <v>104</v>
      </c>
      <c r="I593" s="247" t="s">
        <v>90</v>
      </c>
      <c r="J593" s="248">
        <v>36811481</v>
      </c>
      <c r="K593" s="247" t="s">
        <v>959</v>
      </c>
      <c r="L593" s="247" t="s">
        <v>104</v>
      </c>
      <c r="M593" s="247" t="s">
        <v>104</v>
      </c>
      <c r="N593" s="247"/>
    </row>
    <row r="594" spans="2:14" x14ac:dyDescent="0.4">
      <c r="B594" s="154">
        <f>VLOOKUP(C594,Companies[],3,FALSE)</f>
        <v>2618621</v>
      </c>
      <c r="C594" s="251" t="s">
        <v>406</v>
      </c>
      <c r="D594" s="247" t="s">
        <v>317</v>
      </c>
      <c r="E594" s="247" t="s">
        <v>931</v>
      </c>
      <c r="F594" s="247" t="s">
        <v>84</v>
      </c>
      <c r="G594" s="247" t="s">
        <v>84</v>
      </c>
      <c r="H594" s="247" t="s">
        <v>104</v>
      </c>
      <c r="I594" s="247" t="s">
        <v>90</v>
      </c>
      <c r="J594" s="248">
        <v>140000000</v>
      </c>
      <c r="K594" s="247" t="s">
        <v>959</v>
      </c>
      <c r="L594" s="247" t="s">
        <v>104</v>
      </c>
      <c r="M594" s="247" t="s">
        <v>104</v>
      </c>
      <c r="N594" s="247"/>
    </row>
    <row r="595" spans="2:14" x14ac:dyDescent="0.4">
      <c r="B595" s="154">
        <f>VLOOKUP(C595,Companies[],3,FALSE)</f>
        <v>6377947</v>
      </c>
      <c r="C595" s="251" t="s">
        <v>407</v>
      </c>
      <c r="D595" s="247" t="s">
        <v>308</v>
      </c>
      <c r="E595" s="247" t="s">
        <v>857</v>
      </c>
      <c r="F595" s="247" t="s">
        <v>84</v>
      </c>
      <c r="G595" s="247" t="s">
        <v>84</v>
      </c>
      <c r="H595" s="247" t="s">
        <v>104</v>
      </c>
      <c r="I595" s="247" t="s">
        <v>90</v>
      </c>
      <c r="J595" s="248">
        <v>121728890.09</v>
      </c>
      <c r="K595" s="247" t="s">
        <v>959</v>
      </c>
      <c r="L595" s="247" t="s">
        <v>104</v>
      </c>
      <c r="M595" s="247" t="s">
        <v>104</v>
      </c>
      <c r="N595" s="247"/>
    </row>
    <row r="596" spans="2:14" x14ac:dyDescent="0.4">
      <c r="B596" s="154">
        <f>VLOOKUP(C596,Companies[],3,FALSE)</f>
        <v>6377947</v>
      </c>
      <c r="C596" s="251" t="s">
        <v>407</v>
      </c>
      <c r="D596" s="247" t="s">
        <v>308</v>
      </c>
      <c r="E596" s="247" t="s">
        <v>864</v>
      </c>
      <c r="F596" s="247" t="s">
        <v>84</v>
      </c>
      <c r="G596" s="247" t="s">
        <v>84</v>
      </c>
      <c r="H596" s="247" t="s">
        <v>104</v>
      </c>
      <c r="I596" s="247" t="s">
        <v>90</v>
      </c>
      <c r="J596" s="248">
        <v>201614979.81</v>
      </c>
      <c r="K596" s="247" t="s">
        <v>959</v>
      </c>
      <c r="L596" s="247" t="s">
        <v>104</v>
      </c>
      <c r="M596" s="247" t="s">
        <v>104</v>
      </c>
      <c r="N596" s="247"/>
    </row>
    <row r="597" spans="2:14" x14ac:dyDescent="0.4">
      <c r="B597" s="154">
        <f>VLOOKUP(C597,Companies[],3,FALSE)</f>
        <v>6377947</v>
      </c>
      <c r="C597" s="251" t="s">
        <v>407</v>
      </c>
      <c r="D597" s="247" t="s">
        <v>311</v>
      </c>
      <c r="E597" s="247" t="s">
        <v>876</v>
      </c>
      <c r="F597" s="247" t="s">
        <v>61</v>
      </c>
      <c r="G597" s="247" t="s">
        <v>84</v>
      </c>
      <c r="H597" s="247" t="s">
        <v>104</v>
      </c>
      <c r="I597" s="247" t="s">
        <v>90</v>
      </c>
      <c r="J597" s="248">
        <v>559845</v>
      </c>
      <c r="K597" s="247" t="s">
        <v>959</v>
      </c>
      <c r="L597" s="247" t="s">
        <v>104</v>
      </c>
      <c r="M597" s="247" t="s">
        <v>104</v>
      </c>
      <c r="N597" s="247"/>
    </row>
    <row r="598" spans="2:14" x14ac:dyDescent="0.4">
      <c r="B598" s="154">
        <f>VLOOKUP(C598,Companies[],3,FALSE)</f>
        <v>6377947</v>
      </c>
      <c r="C598" s="251" t="s">
        <v>407</v>
      </c>
      <c r="D598" s="247" t="s">
        <v>312</v>
      </c>
      <c r="E598" s="247" t="s">
        <v>891</v>
      </c>
      <c r="F598" s="247" t="s">
        <v>84</v>
      </c>
      <c r="G598" s="247" t="s">
        <v>84</v>
      </c>
      <c r="H598" s="247" t="s">
        <v>104</v>
      </c>
      <c r="I598" s="247" t="s">
        <v>90</v>
      </c>
      <c r="J598" s="248">
        <v>27092947.049999997</v>
      </c>
      <c r="K598" s="247" t="s">
        <v>959</v>
      </c>
      <c r="L598" s="247" t="s">
        <v>104</v>
      </c>
      <c r="M598" s="247" t="s">
        <v>104</v>
      </c>
      <c r="N598" s="247"/>
    </row>
    <row r="599" spans="2:14" x14ac:dyDescent="0.4">
      <c r="B599" s="154">
        <f>VLOOKUP(C599,Companies[],3,FALSE)</f>
        <v>2830213</v>
      </c>
      <c r="C599" s="251" t="s">
        <v>408</v>
      </c>
      <c r="D599" s="247" t="s">
        <v>308</v>
      </c>
      <c r="E599" s="247" t="s">
        <v>857</v>
      </c>
      <c r="F599" s="247" t="s">
        <v>84</v>
      </c>
      <c r="G599" s="247" t="s">
        <v>84</v>
      </c>
      <c r="H599" s="247" t="s">
        <v>104</v>
      </c>
      <c r="I599" s="247" t="s">
        <v>90</v>
      </c>
      <c r="J599" s="248">
        <v>12426601098.030001</v>
      </c>
      <c r="K599" s="247" t="s">
        <v>959</v>
      </c>
      <c r="L599" s="247" t="s">
        <v>104</v>
      </c>
      <c r="M599" s="247" t="s">
        <v>104</v>
      </c>
      <c r="N599" s="247"/>
    </row>
    <row r="600" spans="2:14" x14ac:dyDescent="0.4">
      <c r="B600" s="154">
        <f>VLOOKUP(C600,Companies[],3,FALSE)</f>
        <v>2830213</v>
      </c>
      <c r="C600" s="251" t="s">
        <v>408</v>
      </c>
      <c r="D600" s="247" t="s">
        <v>313</v>
      </c>
      <c r="E600" s="247" t="s">
        <v>861</v>
      </c>
      <c r="F600" s="247" t="s">
        <v>84</v>
      </c>
      <c r="G600" s="247" t="s">
        <v>84</v>
      </c>
      <c r="H600" s="247" t="s">
        <v>104</v>
      </c>
      <c r="I600" s="247" t="s">
        <v>90</v>
      </c>
      <c r="J600" s="248">
        <v>451325445.95999998</v>
      </c>
      <c r="K600" s="247" t="s">
        <v>959</v>
      </c>
      <c r="L600" s="247" t="s">
        <v>104</v>
      </c>
      <c r="M600" s="247" t="s">
        <v>104</v>
      </c>
      <c r="N600" s="247"/>
    </row>
    <row r="601" spans="2:14" x14ac:dyDescent="0.4">
      <c r="B601" s="154">
        <f>VLOOKUP(C601,Companies[],3,FALSE)</f>
        <v>2830213</v>
      </c>
      <c r="C601" s="251" t="s">
        <v>408</v>
      </c>
      <c r="D601" s="247" t="s">
        <v>308</v>
      </c>
      <c r="E601" s="247" t="s">
        <v>864</v>
      </c>
      <c r="F601" s="247" t="s">
        <v>84</v>
      </c>
      <c r="G601" s="247" t="s">
        <v>84</v>
      </c>
      <c r="H601" s="247" t="s">
        <v>104</v>
      </c>
      <c r="I601" s="247" t="s">
        <v>90</v>
      </c>
      <c r="J601" s="248">
        <v>600597957.30999994</v>
      </c>
      <c r="K601" s="247" t="s">
        <v>959</v>
      </c>
      <c r="L601" s="247" t="s">
        <v>104</v>
      </c>
      <c r="M601" s="247" t="s">
        <v>104</v>
      </c>
      <c r="N601" s="247"/>
    </row>
    <row r="602" spans="2:14" x14ac:dyDescent="0.4">
      <c r="B602" s="154">
        <f>VLOOKUP(C602,Companies[],3,FALSE)</f>
        <v>2830213</v>
      </c>
      <c r="C602" s="251" t="s">
        <v>408</v>
      </c>
      <c r="D602" s="247" t="s">
        <v>313</v>
      </c>
      <c r="E602" s="247" t="s">
        <v>866</v>
      </c>
      <c r="F602" s="247" t="s">
        <v>84</v>
      </c>
      <c r="G602" s="247" t="s">
        <v>84</v>
      </c>
      <c r="H602" s="247" t="s">
        <v>104</v>
      </c>
      <c r="I602" s="247" t="s">
        <v>90</v>
      </c>
      <c r="J602" s="248">
        <v>929483255.95000005</v>
      </c>
      <c r="K602" s="247" t="s">
        <v>959</v>
      </c>
      <c r="L602" s="247" t="s">
        <v>104</v>
      </c>
      <c r="M602" s="247" t="s">
        <v>104</v>
      </c>
      <c r="N602" s="247"/>
    </row>
    <row r="603" spans="2:14" x14ac:dyDescent="0.4">
      <c r="B603" s="154">
        <f>VLOOKUP(C603,Companies[],3,FALSE)</f>
        <v>2830213</v>
      </c>
      <c r="C603" s="251" t="s">
        <v>408</v>
      </c>
      <c r="D603" s="247" t="s">
        <v>308</v>
      </c>
      <c r="E603" s="247" t="s">
        <v>872</v>
      </c>
      <c r="F603" s="247" t="s">
        <v>61</v>
      </c>
      <c r="G603" s="247" t="s">
        <v>61</v>
      </c>
      <c r="H603" s="247" t="s">
        <v>789</v>
      </c>
      <c r="I603" s="247" t="s">
        <v>90</v>
      </c>
      <c r="J603" s="248">
        <v>26332040425.84</v>
      </c>
      <c r="K603" s="247" t="s">
        <v>959</v>
      </c>
      <c r="L603" s="247" t="s">
        <v>104</v>
      </c>
      <c r="M603" s="247" t="s">
        <v>104</v>
      </c>
      <c r="N603" s="247"/>
    </row>
    <row r="604" spans="2:14" x14ac:dyDescent="0.4">
      <c r="B604" s="154">
        <f>VLOOKUP(C604,Companies[],3,FALSE)</f>
        <v>2830213</v>
      </c>
      <c r="C604" s="251" t="s">
        <v>408</v>
      </c>
      <c r="D604" s="247" t="s">
        <v>311</v>
      </c>
      <c r="E604" s="247" t="s">
        <v>876</v>
      </c>
      <c r="F604" s="247" t="s">
        <v>61</v>
      </c>
      <c r="G604" s="247" t="s">
        <v>61</v>
      </c>
      <c r="H604" s="247" t="s">
        <v>789</v>
      </c>
      <c r="I604" s="247" t="s">
        <v>90</v>
      </c>
      <c r="J604" s="248">
        <v>17700470</v>
      </c>
      <c r="K604" s="247" t="s">
        <v>959</v>
      </c>
      <c r="L604" s="247" t="s">
        <v>104</v>
      </c>
      <c r="M604" s="247" t="s">
        <v>104</v>
      </c>
      <c r="N604" s="247"/>
    </row>
    <row r="605" spans="2:14" x14ac:dyDescent="0.4">
      <c r="B605" s="154">
        <f>VLOOKUP(C605,Companies[],3,FALSE)</f>
        <v>2830213</v>
      </c>
      <c r="C605" s="251" t="s">
        <v>408</v>
      </c>
      <c r="D605" s="247" t="s">
        <v>320</v>
      </c>
      <c r="E605" s="247" t="s">
        <v>885</v>
      </c>
      <c r="F605" s="247" t="s">
        <v>84</v>
      </c>
      <c r="G605" s="247" t="s">
        <v>84</v>
      </c>
      <c r="H605" s="247" t="s">
        <v>104</v>
      </c>
      <c r="I605" s="247" t="s">
        <v>90</v>
      </c>
      <c r="J605" s="248">
        <v>553868000</v>
      </c>
      <c r="K605" s="247" t="s">
        <v>959</v>
      </c>
      <c r="L605" s="247" t="s">
        <v>104</v>
      </c>
      <c r="M605" s="247" t="s">
        <v>104</v>
      </c>
      <c r="N605" s="247"/>
    </row>
    <row r="606" spans="2:14" x14ac:dyDescent="0.4">
      <c r="B606" s="154">
        <f>VLOOKUP(C606,Companies[],3,FALSE)</f>
        <v>2830213</v>
      </c>
      <c r="C606" s="251" t="s">
        <v>408</v>
      </c>
      <c r="D606" s="247" t="s">
        <v>308</v>
      </c>
      <c r="E606" s="247" t="s">
        <v>888</v>
      </c>
      <c r="F606" s="247" t="s">
        <v>84</v>
      </c>
      <c r="G606" s="247" t="s">
        <v>84</v>
      </c>
      <c r="H606" s="247" t="s">
        <v>104</v>
      </c>
      <c r="I606" s="247" t="s">
        <v>90</v>
      </c>
      <c r="J606" s="248">
        <v>169500</v>
      </c>
      <c r="K606" s="247" t="s">
        <v>959</v>
      </c>
      <c r="L606" s="247" t="s">
        <v>104</v>
      </c>
      <c r="M606" s="247" t="s">
        <v>104</v>
      </c>
      <c r="N606" s="247"/>
    </row>
    <row r="607" spans="2:14" x14ac:dyDescent="0.4">
      <c r="B607" s="154">
        <f>VLOOKUP(C607,Companies[],3,FALSE)</f>
        <v>2830213</v>
      </c>
      <c r="C607" s="251" t="s">
        <v>408</v>
      </c>
      <c r="D607" s="247" t="s">
        <v>312</v>
      </c>
      <c r="E607" s="247" t="s">
        <v>891</v>
      </c>
      <c r="F607" s="247" t="s">
        <v>84</v>
      </c>
      <c r="G607" s="247" t="s">
        <v>84</v>
      </c>
      <c r="H607" s="247" t="s">
        <v>104</v>
      </c>
      <c r="I607" s="247" t="s">
        <v>90</v>
      </c>
      <c r="J607" s="248">
        <v>2629920470.6100001</v>
      </c>
      <c r="K607" s="247" t="s">
        <v>959</v>
      </c>
      <c r="L607" s="247" t="s">
        <v>104</v>
      </c>
      <c r="M607" s="247" t="s">
        <v>104</v>
      </c>
      <c r="N607" s="247"/>
    </row>
    <row r="608" spans="2:14" x14ac:dyDescent="0.4">
      <c r="B608" s="154">
        <f>VLOOKUP(C608,Companies[],3,FALSE)</f>
        <v>2830213</v>
      </c>
      <c r="C608" s="251" t="s">
        <v>408</v>
      </c>
      <c r="D608" s="247" t="s">
        <v>313</v>
      </c>
      <c r="E608" s="247" t="s">
        <v>893</v>
      </c>
      <c r="F608" s="247" t="s">
        <v>84</v>
      </c>
      <c r="G608" s="247" t="s">
        <v>84</v>
      </c>
      <c r="H608" s="247" t="s">
        <v>104</v>
      </c>
      <c r="I608" s="247" t="s">
        <v>90</v>
      </c>
      <c r="J608" s="248">
        <v>120572234</v>
      </c>
      <c r="K608" s="247" t="s">
        <v>959</v>
      </c>
      <c r="L608" s="247" t="s">
        <v>104</v>
      </c>
      <c r="M608" s="247" t="s">
        <v>104</v>
      </c>
      <c r="N608" s="247"/>
    </row>
    <row r="609" spans="2:14" x14ac:dyDescent="0.4">
      <c r="B609" s="154">
        <f>VLOOKUP(C609,Companies[],3,FALSE)</f>
        <v>2830213</v>
      </c>
      <c r="C609" s="251" t="s">
        <v>408</v>
      </c>
      <c r="D609" s="247" t="s">
        <v>319</v>
      </c>
      <c r="E609" s="247" t="s">
        <v>903</v>
      </c>
      <c r="F609" s="247" t="s">
        <v>84</v>
      </c>
      <c r="G609" s="247" t="s">
        <v>84</v>
      </c>
      <c r="H609" s="247" t="s">
        <v>104</v>
      </c>
      <c r="I609" s="247" t="s">
        <v>90</v>
      </c>
      <c r="J609" s="248">
        <v>1264000</v>
      </c>
      <c r="K609" s="247" t="s">
        <v>959</v>
      </c>
      <c r="L609" s="247" t="s">
        <v>104</v>
      </c>
      <c r="M609" s="247" t="s">
        <v>104</v>
      </c>
      <c r="N609" s="247"/>
    </row>
    <row r="610" spans="2:14" x14ac:dyDescent="0.4">
      <c r="B610" s="154">
        <f>VLOOKUP(C610,Companies[],3,FALSE)</f>
        <v>2830213</v>
      </c>
      <c r="C610" s="251" t="s">
        <v>408</v>
      </c>
      <c r="D610" s="247" t="s">
        <v>319</v>
      </c>
      <c r="E610" s="247" t="s">
        <v>907</v>
      </c>
      <c r="F610" s="247" t="s">
        <v>84</v>
      </c>
      <c r="G610" s="247" t="s">
        <v>84</v>
      </c>
      <c r="H610" s="247" t="s">
        <v>104</v>
      </c>
      <c r="I610" s="247" t="s">
        <v>90</v>
      </c>
      <c r="J610" s="248">
        <v>26600400</v>
      </c>
      <c r="K610" s="247" t="s">
        <v>959</v>
      </c>
      <c r="L610" s="247" t="s">
        <v>104</v>
      </c>
      <c r="M610" s="247" t="s">
        <v>104</v>
      </c>
      <c r="N610" s="247"/>
    </row>
    <row r="611" spans="2:14" x14ac:dyDescent="0.4">
      <c r="B611" s="154">
        <f>VLOOKUP(C611,Companies[],3,FALSE)</f>
        <v>2830213</v>
      </c>
      <c r="C611" s="251" t="s">
        <v>408</v>
      </c>
      <c r="D611" s="247" t="s">
        <v>317</v>
      </c>
      <c r="E611" s="247" t="s">
        <v>909</v>
      </c>
      <c r="F611" s="247" t="s">
        <v>84</v>
      </c>
      <c r="G611" s="247" t="s">
        <v>84</v>
      </c>
      <c r="H611" s="247" t="s">
        <v>104</v>
      </c>
      <c r="I611" s="247" t="s">
        <v>90</v>
      </c>
      <c r="J611" s="248">
        <v>60970618.75</v>
      </c>
      <c r="K611" s="247" t="s">
        <v>959</v>
      </c>
      <c r="L611" s="247" t="s">
        <v>104</v>
      </c>
      <c r="M611" s="247" t="s">
        <v>104</v>
      </c>
      <c r="N611" s="247"/>
    </row>
    <row r="612" spans="2:14" x14ac:dyDescent="0.4">
      <c r="B612" s="154">
        <f>VLOOKUP(C612,Companies[],3,FALSE)</f>
        <v>2830213</v>
      </c>
      <c r="C612" s="251" t="s">
        <v>408</v>
      </c>
      <c r="D612" s="247" t="s">
        <v>317</v>
      </c>
      <c r="E612" s="247" t="s">
        <v>911</v>
      </c>
      <c r="F612" s="247" t="s">
        <v>84</v>
      </c>
      <c r="G612" s="247" t="s">
        <v>84</v>
      </c>
      <c r="H612" s="247" t="s">
        <v>104</v>
      </c>
      <c r="I612" s="247" t="s">
        <v>90</v>
      </c>
      <c r="J612" s="248">
        <v>1336610</v>
      </c>
      <c r="K612" s="247" t="s">
        <v>959</v>
      </c>
      <c r="L612" s="247" t="s">
        <v>104</v>
      </c>
      <c r="M612" s="247" t="s">
        <v>104</v>
      </c>
      <c r="N612" s="247"/>
    </row>
    <row r="613" spans="2:14" x14ac:dyDescent="0.4">
      <c r="B613" s="154">
        <f>VLOOKUP(C613,Companies[],3,FALSE)</f>
        <v>2830213</v>
      </c>
      <c r="C613" s="251" t="s">
        <v>408</v>
      </c>
      <c r="D613" s="247" t="s">
        <v>317</v>
      </c>
      <c r="E613" s="247" t="s">
        <v>913</v>
      </c>
      <c r="F613" s="247" t="s">
        <v>84</v>
      </c>
      <c r="G613" s="247" t="s">
        <v>84</v>
      </c>
      <c r="H613" s="247" t="s">
        <v>104</v>
      </c>
      <c r="I613" s="247" t="s">
        <v>90</v>
      </c>
      <c r="J613" s="248">
        <v>30884724</v>
      </c>
      <c r="K613" s="247" t="s">
        <v>959</v>
      </c>
      <c r="L613" s="247" t="s">
        <v>104</v>
      </c>
      <c r="M613" s="247" t="s">
        <v>104</v>
      </c>
      <c r="N613" s="247"/>
    </row>
    <row r="614" spans="2:14" x14ac:dyDescent="0.4">
      <c r="B614" s="154">
        <f>VLOOKUP(C614,Companies[],3,FALSE)</f>
        <v>2830213</v>
      </c>
      <c r="C614" s="251" t="s">
        <v>408</v>
      </c>
      <c r="D614" s="247" t="s">
        <v>317</v>
      </c>
      <c r="E614" s="247" t="s">
        <v>915</v>
      </c>
      <c r="F614" s="247" t="s">
        <v>84</v>
      </c>
      <c r="G614" s="247" t="s">
        <v>84</v>
      </c>
      <c r="H614" s="247" t="s">
        <v>104</v>
      </c>
      <c r="I614" s="247" t="s">
        <v>90</v>
      </c>
      <c r="J614" s="248">
        <v>242209111.80000001</v>
      </c>
      <c r="K614" s="247" t="s">
        <v>959</v>
      </c>
      <c r="L614" s="247" t="s">
        <v>104</v>
      </c>
      <c r="M614" s="247" t="s">
        <v>104</v>
      </c>
      <c r="N614" s="247"/>
    </row>
    <row r="615" spans="2:14" x14ac:dyDescent="0.4">
      <c r="B615" s="154">
        <f>VLOOKUP(C615,Companies[],3,FALSE)</f>
        <v>2830213</v>
      </c>
      <c r="C615" s="251" t="s">
        <v>408</v>
      </c>
      <c r="D615" s="247" t="s">
        <v>317</v>
      </c>
      <c r="E615" s="247" t="s">
        <v>885</v>
      </c>
      <c r="F615" s="247" t="s">
        <v>84</v>
      </c>
      <c r="G615" s="247" t="s">
        <v>84</v>
      </c>
      <c r="H615" s="247" t="s">
        <v>104</v>
      </c>
      <c r="I615" s="247" t="s">
        <v>90</v>
      </c>
      <c r="J615" s="248">
        <v>841722648</v>
      </c>
      <c r="K615" s="247" t="s">
        <v>959</v>
      </c>
      <c r="L615" s="247" t="s">
        <v>104</v>
      </c>
      <c r="M615" s="247" t="s">
        <v>104</v>
      </c>
      <c r="N615" s="247"/>
    </row>
    <row r="616" spans="2:14" x14ac:dyDescent="0.4">
      <c r="B616" s="154">
        <f>VLOOKUP(C616,Companies[],3,FALSE)</f>
        <v>2887746</v>
      </c>
      <c r="C616" s="251" t="s">
        <v>409</v>
      </c>
      <c r="D616" s="247" t="s">
        <v>308</v>
      </c>
      <c r="E616" s="247" t="s">
        <v>857</v>
      </c>
      <c r="F616" s="247" t="s">
        <v>84</v>
      </c>
      <c r="G616" s="247" t="s">
        <v>84</v>
      </c>
      <c r="H616" s="247" t="s">
        <v>104</v>
      </c>
      <c r="I616" s="247" t="s">
        <v>90</v>
      </c>
      <c r="J616" s="248">
        <v>111419849728.66</v>
      </c>
      <c r="K616" s="247" t="s">
        <v>959</v>
      </c>
      <c r="L616" s="247" t="s">
        <v>104</v>
      </c>
      <c r="M616" s="247" t="s">
        <v>104</v>
      </c>
      <c r="N616" s="247"/>
    </row>
    <row r="617" spans="2:14" x14ac:dyDescent="0.4">
      <c r="B617" s="154">
        <f>VLOOKUP(C617,Companies[],3,FALSE)</f>
        <v>2887746</v>
      </c>
      <c r="C617" s="251" t="s">
        <v>409</v>
      </c>
      <c r="D617" s="247" t="s">
        <v>313</v>
      </c>
      <c r="E617" s="247" t="s">
        <v>861</v>
      </c>
      <c r="F617" s="247" t="s">
        <v>84</v>
      </c>
      <c r="G617" s="247" t="s">
        <v>84</v>
      </c>
      <c r="H617" s="247" t="s">
        <v>104</v>
      </c>
      <c r="I617" s="247" t="s">
        <v>90</v>
      </c>
      <c r="J617" s="248">
        <v>213865762.59999999</v>
      </c>
      <c r="K617" s="247" t="s">
        <v>959</v>
      </c>
      <c r="L617" s="247" t="s">
        <v>104</v>
      </c>
      <c r="M617" s="247" t="s">
        <v>104</v>
      </c>
      <c r="N617" s="247"/>
    </row>
    <row r="618" spans="2:14" x14ac:dyDescent="0.4">
      <c r="B618" s="154">
        <f>VLOOKUP(C618,Companies[],3,FALSE)</f>
        <v>2887746</v>
      </c>
      <c r="C618" s="251" t="s">
        <v>409</v>
      </c>
      <c r="D618" s="247" t="s">
        <v>308</v>
      </c>
      <c r="E618" s="247" t="s">
        <v>864</v>
      </c>
      <c r="F618" s="247" t="s">
        <v>84</v>
      </c>
      <c r="G618" s="247" t="s">
        <v>84</v>
      </c>
      <c r="H618" s="247" t="s">
        <v>104</v>
      </c>
      <c r="I618" s="247" t="s">
        <v>90</v>
      </c>
      <c r="J618" s="248">
        <v>1423023.09</v>
      </c>
      <c r="K618" s="247" t="s">
        <v>959</v>
      </c>
      <c r="L618" s="247" t="s">
        <v>104</v>
      </c>
      <c r="M618" s="247" t="s">
        <v>104</v>
      </c>
      <c r="N618" s="247"/>
    </row>
    <row r="619" spans="2:14" x14ac:dyDescent="0.4">
      <c r="B619" s="154">
        <f>VLOOKUP(C619,Companies[],3,FALSE)</f>
        <v>2887746</v>
      </c>
      <c r="C619" s="251" t="s">
        <v>409</v>
      </c>
      <c r="D619" s="247" t="s">
        <v>313</v>
      </c>
      <c r="E619" s="247" t="s">
        <v>866</v>
      </c>
      <c r="F619" s="247" t="s">
        <v>84</v>
      </c>
      <c r="G619" s="247" t="s">
        <v>84</v>
      </c>
      <c r="H619" s="247" t="s">
        <v>104</v>
      </c>
      <c r="I619" s="247" t="s">
        <v>90</v>
      </c>
      <c r="J619" s="248">
        <v>449118101.47000003</v>
      </c>
      <c r="K619" s="247" t="s">
        <v>959</v>
      </c>
      <c r="L619" s="247" t="s">
        <v>104</v>
      </c>
      <c r="M619" s="247" t="s">
        <v>104</v>
      </c>
      <c r="N619" s="247"/>
    </row>
    <row r="620" spans="2:14" x14ac:dyDescent="0.4">
      <c r="B620" s="154">
        <f>VLOOKUP(C620,Companies[],3,FALSE)</f>
        <v>2887746</v>
      </c>
      <c r="C620" s="251" t="s">
        <v>409</v>
      </c>
      <c r="D620" s="247" t="s">
        <v>308</v>
      </c>
      <c r="E620" s="247" t="s">
        <v>872</v>
      </c>
      <c r="F620" s="247" t="s">
        <v>61</v>
      </c>
      <c r="G620" s="247" t="s">
        <v>61</v>
      </c>
      <c r="H620" s="247" t="s">
        <v>807</v>
      </c>
      <c r="I620" s="247" t="s">
        <v>90</v>
      </c>
      <c r="J620" s="248">
        <v>38591748449.660004</v>
      </c>
      <c r="K620" s="247" t="s">
        <v>959</v>
      </c>
      <c r="L620" s="247" t="s">
        <v>104</v>
      </c>
      <c r="M620" s="247" t="s">
        <v>104</v>
      </c>
      <c r="N620" s="247"/>
    </row>
    <row r="621" spans="2:14" x14ac:dyDescent="0.4">
      <c r="B621" s="154">
        <f>VLOOKUP(C621,Companies[],3,FALSE)</f>
        <v>2887746</v>
      </c>
      <c r="C621" s="251" t="s">
        <v>409</v>
      </c>
      <c r="D621" s="247" t="s">
        <v>311</v>
      </c>
      <c r="E621" s="247" t="s">
        <v>876</v>
      </c>
      <c r="F621" s="247" t="s">
        <v>61</v>
      </c>
      <c r="G621" s="247" t="s">
        <v>61</v>
      </c>
      <c r="H621" s="247" t="s">
        <v>807</v>
      </c>
      <c r="I621" s="247" t="s">
        <v>90</v>
      </c>
      <c r="J621" s="248">
        <v>21461668</v>
      </c>
      <c r="K621" s="247" t="s">
        <v>959</v>
      </c>
      <c r="L621" s="247" t="s">
        <v>104</v>
      </c>
      <c r="M621" s="247" t="s">
        <v>104</v>
      </c>
      <c r="N621" s="247"/>
    </row>
    <row r="622" spans="2:14" x14ac:dyDescent="0.4">
      <c r="B622" s="154">
        <f>VLOOKUP(C622,Companies[],3,FALSE)</f>
        <v>2887746</v>
      </c>
      <c r="C622" s="251" t="s">
        <v>409</v>
      </c>
      <c r="D622" s="247" t="s">
        <v>308</v>
      </c>
      <c r="E622" s="247" t="s">
        <v>888</v>
      </c>
      <c r="F622" s="247" t="s">
        <v>84</v>
      </c>
      <c r="G622" s="247" t="s">
        <v>84</v>
      </c>
      <c r="H622" s="247" t="s">
        <v>104</v>
      </c>
      <c r="I622" s="247" t="s">
        <v>90</v>
      </c>
      <c r="J622" s="248">
        <v>2821725000</v>
      </c>
      <c r="K622" s="247" t="s">
        <v>959</v>
      </c>
      <c r="L622" s="247" t="s">
        <v>104</v>
      </c>
      <c r="M622" s="247" t="s">
        <v>104</v>
      </c>
      <c r="N622" s="247"/>
    </row>
    <row r="623" spans="2:14" x14ac:dyDescent="0.4">
      <c r="B623" s="154">
        <f>VLOOKUP(C623,Companies[],3,FALSE)</f>
        <v>2887746</v>
      </c>
      <c r="C623" s="251" t="s">
        <v>409</v>
      </c>
      <c r="D623" s="247" t="s">
        <v>312</v>
      </c>
      <c r="E623" s="247" t="s">
        <v>891</v>
      </c>
      <c r="F623" s="247" t="s">
        <v>84</v>
      </c>
      <c r="G623" s="247" t="s">
        <v>84</v>
      </c>
      <c r="H623" s="247" t="s">
        <v>104</v>
      </c>
      <c r="I623" s="247" t="s">
        <v>90</v>
      </c>
      <c r="J623" s="248">
        <v>16602466685.870001</v>
      </c>
      <c r="K623" s="247" t="s">
        <v>959</v>
      </c>
      <c r="L623" s="247" t="s">
        <v>104</v>
      </c>
      <c r="M623" s="247" t="s">
        <v>104</v>
      </c>
      <c r="N623" s="247"/>
    </row>
    <row r="624" spans="2:14" x14ac:dyDescent="0.4">
      <c r="B624" s="154">
        <f>VLOOKUP(C624,Companies[],3,FALSE)</f>
        <v>2887746</v>
      </c>
      <c r="C624" s="251" t="s">
        <v>409</v>
      </c>
      <c r="D624" s="247" t="s">
        <v>313</v>
      </c>
      <c r="E624" s="247" t="s">
        <v>893</v>
      </c>
      <c r="F624" s="247" t="s">
        <v>84</v>
      </c>
      <c r="G624" s="247" t="s">
        <v>84</v>
      </c>
      <c r="H624" s="247" t="s">
        <v>104</v>
      </c>
      <c r="I624" s="247" t="s">
        <v>90</v>
      </c>
      <c r="J624" s="248">
        <v>6400000000</v>
      </c>
      <c r="K624" s="247" t="s">
        <v>959</v>
      </c>
      <c r="L624" s="247" t="s">
        <v>104</v>
      </c>
      <c r="M624" s="247" t="s">
        <v>104</v>
      </c>
      <c r="N624" s="247"/>
    </row>
    <row r="625" spans="2:14" x14ac:dyDescent="0.4">
      <c r="B625" s="154">
        <f>VLOOKUP(C625,Companies[],3,FALSE)</f>
        <v>2887746</v>
      </c>
      <c r="C625" s="251" t="s">
        <v>409</v>
      </c>
      <c r="D625" s="247" t="s">
        <v>319</v>
      </c>
      <c r="E625" s="247" t="s">
        <v>903</v>
      </c>
      <c r="F625" s="247" t="s">
        <v>84</v>
      </c>
      <c r="G625" s="247" t="s">
        <v>84</v>
      </c>
      <c r="H625" s="247" t="s">
        <v>104</v>
      </c>
      <c r="I625" s="247" t="s">
        <v>90</v>
      </c>
      <c r="J625" s="248">
        <v>2500000</v>
      </c>
      <c r="K625" s="247" t="s">
        <v>959</v>
      </c>
      <c r="L625" s="247" t="s">
        <v>104</v>
      </c>
      <c r="M625" s="247" t="s">
        <v>104</v>
      </c>
      <c r="N625" s="247"/>
    </row>
    <row r="626" spans="2:14" x14ac:dyDescent="0.4">
      <c r="B626" s="154">
        <f>VLOOKUP(C626,Companies[],3,FALSE)</f>
        <v>2887746</v>
      </c>
      <c r="C626" s="251" t="s">
        <v>409</v>
      </c>
      <c r="D626" s="247" t="s">
        <v>319</v>
      </c>
      <c r="E626" s="247" t="s">
        <v>907</v>
      </c>
      <c r="F626" s="247" t="s">
        <v>84</v>
      </c>
      <c r="G626" s="247" t="s">
        <v>84</v>
      </c>
      <c r="H626" s="247" t="s">
        <v>104</v>
      </c>
      <c r="I626" s="247" t="s">
        <v>90</v>
      </c>
      <c r="J626" s="248">
        <v>33600</v>
      </c>
      <c r="K626" s="247" t="s">
        <v>959</v>
      </c>
      <c r="L626" s="247" t="s">
        <v>104</v>
      </c>
      <c r="M626" s="247" t="s">
        <v>104</v>
      </c>
      <c r="N626" s="247"/>
    </row>
    <row r="627" spans="2:14" x14ac:dyDescent="0.4">
      <c r="B627" s="154">
        <f>VLOOKUP(C627,Companies[],3,FALSE)</f>
        <v>2887746</v>
      </c>
      <c r="C627" s="251" t="s">
        <v>409</v>
      </c>
      <c r="D627" s="247" t="s">
        <v>317</v>
      </c>
      <c r="E627" s="247" t="s">
        <v>909</v>
      </c>
      <c r="F627" s="247" t="s">
        <v>84</v>
      </c>
      <c r="G627" s="247" t="s">
        <v>84</v>
      </c>
      <c r="H627" s="247" t="s">
        <v>104</v>
      </c>
      <c r="I627" s="247" t="s">
        <v>90</v>
      </c>
      <c r="J627" s="248">
        <v>3141699940</v>
      </c>
      <c r="K627" s="247" t="s">
        <v>959</v>
      </c>
      <c r="L627" s="247" t="s">
        <v>104</v>
      </c>
      <c r="M627" s="247" t="s">
        <v>104</v>
      </c>
      <c r="N627" s="247"/>
    </row>
    <row r="628" spans="2:14" x14ac:dyDescent="0.4">
      <c r="B628" s="154">
        <f>VLOOKUP(C628,Companies[],3,FALSE)</f>
        <v>2887746</v>
      </c>
      <c r="C628" s="251" t="s">
        <v>409</v>
      </c>
      <c r="D628" s="247" t="s">
        <v>317</v>
      </c>
      <c r="E628" s="247" t="s">
        <v>911</v>
      </c>
      <c r="F628" s="247" t="s">
        <v>84</v>
      </c>
      <c r="G628" s="247" t="s">
        <v>84</v>
      </c>
      <c r="H628" s="247" t="s">
        <v>104</v>
      </c>
      <c r="I628" s="247" t="s">
        <v>90</v>
      </c>
      <c r="J628" s="248">
        <v>429191680</v>
      </c>
      <c r="K628" s="247" t="s">
        <v>959</v>
      </c>
      <c r="L628" s="247" t="s">
        <v>104</v>
      </c>
      <c r="M628" s="247" t="s">
        <v>104</v>
      </c>
      <c r="N628" s="247"/>
    </row>
    <row r="629" spans="2:14" x14ac:dyDescent="0.4">
      <c r="B629" s="154">
        <f>VLOOKUP(C629,Companies[],3,FALSE)</f>
        <v>2887746</v>
      </c>
      <c r="C629" s="251" t="s">
        <v>409</v>
      </c>
      <c r="D629" s="247" t="s">
        <v>317</v>
      </c>
      <c r="E629" s="247" t="s">
        <v>913</v>
      </c>
      <c r="F629" s="247" t="s">
        <v>84</v>
      </c>
      <c r="G629" s="247" t="s">
        <v>84</v>
      </c>
      <c r="H629" s="247" t="s">
        <v>104</v>
      </c>
      <c r="I629" s="247" t="s">
        <v>90</v>
      </c>
      <c r="J629" s="248">
        <v>797521779</v>
      </c>
      <c r="K629" s="247" t="s">
        <v>959</v>
      </c>
      <c r="L629" s="247" t="s">
        <v>104</v>
      </c>
      <c r="M629" s="247" t="s">
        <v>104</v>
      </c>
      <c r="N629" s="247"/>
    </row>
    <row r="630" spans="2:14" x14ac:dyDescent="0.4">
      <c r="B630" s="154">
        <f>VLOOKUP(C630,Companies[],3,FALSE)</f>
        <v>2887746</v>
      </c>
      <c r="C630" s="251" t="s">
        <v>409</v>
      </c>
      <c r="D630" s="247" t="s">
        <v>317</v>
      </c>
      <c r="E630" s="247" t="s">
        <v>915</v>
      </c>
      <c r="F630" s="247" t="s">
        <v>84</v>
      </c>
      <c r="G630" s="247" t="s">
        <v>84</v>
      </c>
      <c r="H630" s="247" t="s">
        <v>104</v>
      </c>
      <c r="I630" s="247" t="s">
        <v>90</v>
      </c>
      <c r="J630" s="248">
        <v>1082050625</v>
      </c>
      <c r="K630" s="247" t="s">
        <v>959</v>
      </c>
      <c r="L630" s="247" t="s">
        <v>104</v>
      </c>
      <c r="M630" s="247" t="s">
        <v>104</v>
      </c>
      <c r="N630" s="247"/>
    </row>
    <row r="631" spans="2:14" x14ac:dyDescent="0.4">
      <c r="B631" s="154">
        <f>VLOOKUP(C631,Companies[],3,FALSE)</f>
        <v>2887746</v>
      </c>
      <c r="C631" s="251" t="s">
        <v>409</v>
      </c>
      <c r="D631" s="247" t="s">
        <v>317</v>
      </c>
      <c r="E631" s="247" t="s">
        <v>903</v>
      </c>
      <c r="F631" s="247" t="s">
        <v>84</v>
      </c>
      <c r="G631" s="247" t="s">
        <v>84</v>
      </c>
      <c r="H631" s="247" t="s">
        <v>104</v>
      </c>
      <c r="I631" s="247" t="s">
        <v>90</v>
      </c>
      <c r="J631" s="248">
        <v>3000000</v>
      </c>
      <c r="K631" s="247" t="s">
        <v>959</v>
      </c>
      <c r="L631" s="247" t="s">
        <v>104</v>
      </c>
      <c r="M631" s="247" t="s">
        <v>104</v>
      </c>
      <c r="N631" s="247"/>
    </row>
    <row r="632" spans="2:14" x14ac:dyDescent="0.4">
      <c r="B632" s="154">
        <f>VLOOKUP(C632,Companies[],3,FALSE)</f>
        <v>2887746</v>
      </c>
      <c r="C632" s="251" t="s">
        <v>409</v>
      </c>
      <c r="D632" s="247" t="s">
        <v>317</v>
      </c>
      <c r="E632" s="247" t="s">
        <v>931</v>
      </c>
      <c r="F632" s="247" t="s">
        <v>84</v>
      </c>
      <c r="G632" s="247" t="s">
        <v>84</v>
      </c>
      <c r="H632" s="247" t="s">
        <v>104</v>
      </c>
      <c r="I632" s="247" t="s">
        <v>90</v>
      </c>
      <c r="J632" s="248">
        <v>266593250</v>
      </c>
      <c r="K632" s="247" t="s">
        <v>959</v>
      </c>
      <c r="L632" s="247" t="s">
        <v>104</v>
      </c>
      <c r="M632" s="247" t="s">
        <v>104</v>
      </c>
      <c r="N632" s="247"/>
    </row>
    <row r="633" spans="2:14" x14ac:dyDescent="0.4">
      <c r="B633" s="154">
        <f>VLOOKUP(C633,Companies[],3,FALSE)</f>
        <v>2718243</v>
      </c>
      <c r="C633" s="251" t="s">
        <v>411</v>
      </c>
      <c r="D633" s="247" t="s">
        <v>308</v>
      </c>
      <c r="E633" s="247" t="s">
        <v>857</v>
      </c>
      <c r="F633" s="247" t="s">
        <v>84</v>
      </c>
      <c r="G633" s="247" t="s">
        <v>84</v>
      </c>
      <c r="H633" s="247" t="s">
        <v>104</v>
      </c>
      <c r="I633" s="247" t="s">
        <v>90</v>
      </c>
      <c r="J633" s="248">
        <v>47142.31</v>
      </c>
      <c r="K633" s="247" t="s">
        <v>959</v>
      </c>
      <c r="L633" s="247" t="s">
        <v>104</v>
      </c>
      <c r="M633" s="247" t="s">
        <v>104</v>
      </c>
      <c r="N633" s="247"/>
    </row>
    <row r="634" spans="2:14" x14ac:dyDescent="0.4">
      <c r="B634" s="154">
        <f>VLOOKUP(C634,Companies[],3,FALSE)</f>
        <v>2718243</v>
      </c>
      <c r="C634" s="251" t="s">
        <v>411</v>
      </c>
      <c r="D634" s="247" t="s">
        <v>313</v>
      </c>
      <c r="E634" s="247" t="s">
        <v>861</v>
      </c>
      <c r="F634" s="247" t="s">
        <v>84</v>
      </c>
      <c r="G634" s="247" t="s">
        <v>84</v>
      </c>
      <c r="H634" s="247" t="s">
        <v>104</v>
      </c>
      <c r="I634" s="247" t="s">
        <v>90</v>
      </c>
      <c r="J634" s="248">
        <v>6018536.5300000003</v>
      </c>
      <c r="K634" s="247" t="s">
        <v>959</v>
      </c>
      <c r="L634" s="247" t="s">
        <v>104</v>
      </c>
      <c r="M634" s="247" t="s">
        <v>104</v>
      </c>
      <c r="N634" s="247"/>
    </row>
    <row r="635" spans="2:14" x14ac:dyDescent="0.4">
      <c r="B635" s="154">
        <f>VLOOKUP(C635,Companies[],3,FALSE)</f>
        <v>2718243</v>
      </c>
      <c r="C635" s="251" t="s">
        <v>411</v>
      </c>
      <c r="D635" s="247" t="s">
        <v>313</v>
      </c>
      <c r="E635" s="247" t="s">
        <v>866</v>
      </c>
      <c r="F635" s="247" t="s">
        <v>84</v>
      </c>
      <c r="G635" s="247" t="s">
        <v>84</v>
      </c>
      <c r="H635" s="247" t="s">
        <v>104</v>
      </c>
      <c r="I635" s="247" t="s">
        <v>90</v>
      </c>
      <c r="J635" s="248">
        <v>12638926.710000001</v>
      </c>
      <c r="K635" s="247" t="s">
        <v>959</v>
      </c>
      <c r="L635" s="247" t="s">
        <v>104</v>
      </c>
      <c r="M635" s="247" t="s">
        <v>104</v>
      </c>
      <c r="N635" s="247"/>
    </row>
    <row r="636" spans="2:14" x14ac:dyDescent="0.4">
      <c r="B636" s="154">
        <f>VLOOKUP(C636,Companies[],3,FALSE)</f>
        <v>2718243</v>
      </c>
      <c r="C636" s="251" t="s">
        <v>411</v>
      </c>
      <c r="D636" s="247" t="s">
        <v>311</v>
      </c>
      <c r="E636" s="247" t="s">
        <v>876</v>
      </c>
      <c r="F636" s="247" t="s">
        <v>61</v>
      </c>
      <c r="G636" s="247" t="s">
        <v>84</v>
      </c>
      <c r="H636" s="247" t="s">
        <v>104</v>
      </c>
      <c r="I636" s="247" t="s">
        <v>90</v>
      </c>
      <c r="J636" s="248">
        <v>167746802.5</v>
      </c>
      <c r="K636" s="247" t="s">
        <v>959</v>
      </c>
      <c r="L636" s="247" t="s">
        <v>104</v>
      </c>
      <c r="M636" s="247" t="s">
        <v>104</v>
      </c>
      <c r="N636" s="247"/>
    </row>
    <row r="637" spans="2:14" x14ac:dyDescent="0.4">
      <c r="B637" s="154">
        <f>VLOOKUP(C637,Companies[],3,FALSE)</f>
        <v>2718243</v>
      </c>
      <c r="C637" s="251" t="s">
        <v>411</v>
      </c>
      <c r="D637" s="247" t="s">
        <v>320</v>
      </c>
      <c r="E637" s="247" t="s">
        <v>885</v>
      </c>
      <c r="F637" s="247" t="s">
        <v>84</v>
      </c>
      <c r="G637" s="247" t="s">
        <v>84</v>
      </c>
      <c r="H637" s="247" t="s">
        <v>104</v>
      </c>
      <c r="I637" s="247" t="s">
        <v>90</v>
      </c>
      <c r="J637" s="248">
        <v>8820000</v>
      </c>
      <c r="K637" s="247" t="s">
        <v>959</v>
      </c>
      <c r="L637" s="247" t="s">
        <v>104</v>
      </c>
      <c r="M637" s="247" t="s">
        <v>104</v>
      </c>
      <c r="N637" s="247"/>
    </row>
    <row r="638" spans="2:14" x14ac:dyDescent="0.4">
      <c r="B638" s="154">
        <f>VLOOKUP(C638,Companies[],3,FALSE)</f>
        <v>2718243</v>
      </c>
      <c r="C638" s="251" t="s">
        <v>411</v>
      </c>
      <c r="D638" s="247" t="s">
        <v>312</v>
      </c>
      <c r="E638" s="247" t="s">
        <v>891</v>
      </c>
      <c r="F638" s="247" t="s">
        <v>84</v>
      </c>
      <c r="G638" s="247" t="s">
        <v>84</v>
      </c>
      <c r="H638" s="247" t="s">
        <v>104</v>
      </c>
      <c r="I638" s="247" t="s">
        <v>90</v>
      </c>
      <c r="J638" s="248">
        <v>147817858</v>
      </c>
      <c r="K638" s="247" t="s">
        <v>959</v>
      </c>
      <c r="L638" s="247" t="s">
        <v>104</v>
      </c>
      <c r="M638" s="247" t="s">
        <v>104</v>
      </c>
      <c r="N638" s="247"/>
    </row>
    <row r="639" spans="2:14" x14ac:dyDescent="0.4">
      <c r="B639" s="154">
        <f>VLOOKUP(C639,Companies[],3,FALSE)</f>
        <v>2718243</v>
      </c>
      <c r="C639" s="251" t="s">
        <v>411</v>
      </c>
      <c r="D639" s="247" t="s">
        <v>313</v>
      </c>
      <c r="E639" s="247" t="s">
        <v>893</v>
      </c>
      <c r="F639" s="247" t="s">
        <v>84</v>
      </c>
      <c r="G639" s="247" t="s">
        <v>84</v>
      </c>
      <c r="H639" s="247" t="s">
        <v>104</v>
      </c>
      <c r="I639" s="247" t="s">
        <v>90</v>
      </c>
      <c r="J639" s="248">
        <v>22200</v>
      </c>
      <c r="K639" s="247" t="s">
        <v>959</v>
      </c>
      <c r="L639" s="247" t="s">
        <v>104</v>
      </c>
      <c r="M639" s="247" t="s">
        <v>104</v>
      </c>
      <c r="N639" s="247"/>
    </row>
    <row r="640" spans="2:14" x14ac:dyDescent="0.4">
      <c r="B640" s="154">
        <f>VLOOKUP(C640,Companies[],3,FALSE)</f>
        <v>2718243</v>
      </c>
      <c r="C640" s="251" t="s">
        <v>411</v>
      </c>
      <c r="D640" s="247" t="s">
        <v>319</v>
      </c>
      <c r="E640" s="247" t="s">
        <v>903</v>
      </c>
      <c r="F640" s="247" t="s">
        <v>84</v>
      </c>
      <c r="G640" s="247" t="s">
        <v>84</v>
      </c>
      <c r="H640" s="247" t="s">
        <v>104</v>
      </c>
      <c r="I640" s="247" t="s">
        <v>90</v>
      </c>
      <c r="J640" s="248">
        <v>60000</v>
      </c>
      <c r="K640" s="247" t="s">
        <v>959</v>
      </c>
      <c r="L640" s="247" t="s">
        <v>104</v>
      </c>
      <c r="M640" s="247" t="s">
        <v>104</v>
      </c>
      <c r="N640" s="247"/>
    </row>
    <row r="641" spans="2:14" x14ac:dyDescent="0.4">
      <c r="B641" s="154">
        <f>VLOOKUP(C641,Companies[],3,FALSE)</f>
        <v>2718243</v>
      </c>
      <c r="C641" s="251" t="s">
        <v>411</v>
      </c>
      <c r="D641" s="247" t="s">
        <v>319</v>
      </c>
      <c r="E641" s="247" t="s">
        <v>907</v>
      </c>
      <c r="F641" s="247" t="s">
        <v>84</v>
      </c>
      <c r="G641" s="247" t="s">
        <v>84</v>
      </c>
      <c r="H641" s="247" t="s">
        <v>104</v>
      </c>
      <c r="I641" s="247" t="s">
        <v>90</v>
      </c>
      <c r="J641" s="248">
        <v>4800</v>
      </c>
      <c r="K641" s="247" t="s">
        <v>959</v>
      </c>
      <c r="L641" s="247" t="s">
        <v>104</v>
      </c>
      <c r="M641" s="247" t="s">
        <v>104</v>
      </c>
      <c r="N641" s="247"/>
    </row>
    <row r="642" spans="2:14" x14ac:dyDescent="0.4">
      <c r="B642" s="154">
        <f>VLOOKUP(C642,Companies[],3,FALSE)</f>
        <v>2718243</v>
      </c>
      <c r="C642" s="251" t="s">
        <v>411</v>
      </c>
      <c r="D642" s="247" t="s">
        <v>317</v>
      </c>
      <c r="E642" s="247" t="s">
        <v>913</v>
      </c>
      <c r="F642" s="247" t="s">
        <v>84</v>
      </c>
      <c r="G642" s="247" t="s">
        <v>84</v>
      </c>
      <c r="H642" s="247" t="s">
        <v>104</v>
      </c>
      <c r="I642" s="247" t="s">
        <v>90</v>
      </c>
      <c r="J642" s="248">
        <v>8546731</v>
      </c>
      <c r="K642" s="247" t="s">
        <v>959</v>
      </c>
      <c r="L642" s="247" t="s">
        <v>104</v>
      </c>
      <c r="M642" s="247" t="s">
        <v>104</v>
      </c>
      <c r="N642" s="247"/>
    </row>
    <row r="643" spans="2:14" x14ac:dyDescent="0.4">
      <c r="B643" s="154">
        <f>VLOOKUP(C643,Companies[],3,FALSE)</f>
        <v>2718243</v>
      </c>
      <c r="C643" s="251" t="s">
        <v>411</v>
      </c>
      <c r="D643" s="247" t="s">
        <v>317</v>
      </c>
      <c r="E643" s="247" t="s">
        <v>915</v>
      </c>
      <c r="F643" s="247" t="s">
        <v>84</v>
      </c>
      <c r="G643" s="247" t="s">
        <v>84</v>
      </c>
      <c r="H643" s="247" t="s">
        <v>104</v>
      </c>
      <c r="I643" s="247" t="s">
        <v>90</v>
      </c>
      <c r="J643" s="248">
        <v>5436916</v>
      </c>
      <c r="K643" s="247" t="s">
        <v>959</v>
      </c>
      <c r="L643" s="247" t="s">
        <v>104</v>
      </c>
      <c r="M643" s="247" t="s">
        <v>104</v>
      </c>
      <c r="N643" s="247"/>
    </row>
    <row r="644" spans="2:14" x14ac:dyDescent="0.4">
      <c r="B644" s="154">
        <f>VLOOKUP(C644,Companies[],3,FALSE)</f>
        <v>2718243</v>
      </c>
      <c r="C644" s="251" t="s">
        <v>411</v>
      </c>
      <c r="D644" s="247" t="s">
        <v>317</v>
      </c>
      <c r="E644" s="247" t="s">
        <v>917</v>
      </c>
      <c r="F644" s="247" t="s">
        <v>84</v>
      </c>
      <c r="G644" s="247" t="s">
        <v>84</v>
      </c>
      <c r="H644" s="247" t="s">
        <v>104</v>
      </c>
      <c r="I644" s="247" t="s">
        <v>90</v>
      </c>
      <c r="J644" s="248">
        <v>63760</v>
      </c>
      <c r="K644" s="247" t="s">
        <v>959</v>
      </c>
      <c r="L644" s="247" t="s">
        <v>104</v>
      </c>
      <c r="M644" s="247" t="s">
        <v>104</v>
      </c>
      <c r="N644" s="247"/>
    </row>
    <row r="645" spans="2:14" x14ac:dyDescent="0.4">
      <c r="B645" s="154">
        <f>VLOOKUP(C645,Companies[],3,FALSE)</f>
        <v>2718243</v>
      </c>
      <c r="C645" s="251" t="s">
        <v>411</v>
      </c>
      <c r="D645" s="247" t="s">
        <v>317</v>
      </c>
      <c r="E645" s="247" t="s">
        <v>903</v>
      </c>
      <c r="F645" s="247" t="s">
        <v>84</v>
      </c>
      <c r="G645" s="247" t="s">
        <v>84</v>
      </c>
      <c r="H645" s="247" t="s">
        <v>104</v>
      </c>
      <c r="I645" s="247" t="s">
        <v>90</v>
      </c>
      <c r="J645" s="248">
        <v>10000000</v>
      </c>
      <c r="K645" s="247" t="s">
        <v>959</v>
      </c>
      <c r="L645" s="247" t="s">
        <v>104</v>
      </c>
      <c r="M645" s="247" t="s">
        <v>104</v>
      </c>
      <c r="N645" s="247"/>
    </row>
    <row r="646" spans="2:14" x14ac:dyDescent="0.4">
      <c r="B646" s="154">
        <f>VLOOKUP(C646,Companies[],3,FALSE)</f>
        <v>2718243</v>
      </c>
      <c r="C646" s="251" t="s">
        <v>411</v>
      </c>
      <c r="D646" s="247" t="s">
        <v>317</v>
      </c>
      <c r="E646" s="247" t="s">
        <v>931</v>
      </c>
      <c r="F646" s="247" t="s">
        <v>84</v>
      </c>
      <c r="G646" s="247" t="s">
        <v>84</v>
      </c>
      <c r="H646" s="247" t="s">
        <v>104</v>
      </c>
      <c r="I646" s="247" t="s">
        <v>90</v>
      </c>
      <c r="J646" s="248">
        <v>373561397</v>
      </c>
      <c r="K646" s="247" t="s">
        <v>959</v>
      </c>
      <c r="L646" s="247" t="s">
        <v>104</v>
      </c>
      <c r="M646" s="247" t="s">
        <v>104</v>
      </c>
      <c r="N646" s="247"/>
    </row>
    <row r="647" spans="2:14" x14ac:dyDescent="0.4">
      <c r="B647" s="154">
        <f>VLOOKUP(C647,Companies[],3,FALSE)</f>
        <v>6436226</v>
      </c>
      <c r="C647" s="251" t="s">
        <v>412</v>
      </c>
      <c r="D647" s="247" t="s">
        <v>313</v>
      </c>
      <c r="E647" s="247" t="s">
        <v>861</v>
      </c>
      <c r="F647" s="247" t="s">
        <v>84</v>
      </c>
      <c r="G647" s="247" t="s">
        <v>84</v>
      </c>
      <c r="H647" s="247" t="s">
        <v>104</v>
      </c>
      <c r="I647" s="247" t="s">
        <v>90</v>
      </c>
      <c r="J647" s="248">
        <v>37075312.43</v>
      </c>
      <c r="K647" s="247" t="s">
        <v>959</v>
      </c>
      <c r="L647" s="247" t="s">
        <v>104</v>
      </c>
      <c r="M647" s="247" t="s">
        <v>104</v>
      </c>
      <c r="N647" s="247"/>
    </row>
    <row r="648" spans="2:14" x14ac:dyDescent="0.4">
      <c r="B648" s="154">
        <f>VLOOKUP(C648,Companies[],3,FALSE)</f>
        <v>6436226</v>
      </c>
      <c r="C648" s="251" t="s">
        <v>412</v>
      </c>
      <c r="D648" s="247" t="s">
        <v>313</v>
      </c>
      <c r="E648" s="247" t="s">
        <v>866</v>
      </c>
      <c r="F648" s="247" t="s">
        <v>84</v>
      </c>
      <c r="G648" s="247" t="s">
        <v>84</v>
      </c>
      <c r="H648" s="247" t="s">
        <v>104</v>
      </c>
      <c r="I648" s="247" t="s">
        <v>90</v>
      </c>
      <c r="J648" s="248">
        <v>77858156.109999999</v>
      </c>
      <c r="K648" s="247" t="s">
        <v>959</v>
      </c>
      <c r="L648" s="247" t="s">
        <v>104</v>
      </c>
      <c r="M648" s="247" t="s">
        <v>104</v>
      </c>
      <c r="N648" s="247"/>
    </row>
    <row r="649" spans="2:14" x14ac:dyDescent="0.4">
      <c r="B649" s="154">
        <f>VLOOKUP(C649,Companies[],3,FALSE)</f>
        <v>6436226</v>
      </c>
      <c r="C649" s="251" t="s">
        <v>412</v>
      </c>
      <c r="D649" s="247" t="s">
        <v>308</v>
      </c>
      <c r="E649" s="247" t="s">
        <v>872</v>
      </c>
      <c r="F649" s="247" t="s">
        <v>61</v>
      </c>
      <c r="G649" s="247" t="s">
        <v>61</v>
      </c>
      <c r="H649" s="247" t="s">
        <v>816</v>
      </c>
      <c r="I649" s="247" t="s">
        <v>90</v>
      </c>
      <c r="J649" s="248">
        <v>150000000</v>
      </c>
      <c r="K649" s="247" t="s">
        <v>959</v>
      </c>
      <c r="L649" s="247" t="s">
        <v>104</v>
      </c>
      <c r="M649" s="247" t="s">
        <v>104</v>
      </c>
      <c r="N649" s="247"/>
    </row>
    <row r="650" spans="2:14" x14ac:dyDescent="0.4">
      <c r="B650" s="154">
        <f>VLOOKUP(C650,Companies[],3,FALSE)</f>
        <v>6436226</v>
      </c>
      <c r="C650" s="251" t="s">
        <v>412</v>
      </c>
      <c r="D650" s="247" t="s">
        <v>311</v>
      </c>
      <c r="E650" s="247" t="s">
        <v>876</v>
      </c>
      <c r="F650" s="247" t="s">
        <v>61</v>
      </c>
      <c r="G650" s="247" t="s">
        <v>61</v>
      </c>
      <c r="H650" s="247" t="s">
        <v>816</v>
      </c>
      <c r="I650" s="247" t="s">
        <v>90</v>
      </c>
      <c r="J650" s="248">
        <v>66093758</v>
      </c>
      <c r="K650" s="247" t="s">
        <v>959</v>
      </c>
      <c r="L650" s="247" t="s">
        <v>104</v>
      </c>
      <c r="M650" s="247" t="s">
        <v>104</v>
      </c>
      <c r="N650" s="247"/>
    </row>
    <row r="651" spans="2:14" x14ac:dyDescent="0.4">
      <c r="B651" s="154">
        <f>VLOOKUP(C651,Companies[],3,FALSE)</f>
        <v>6436226</v>
      </c>
      <c r="C651" s="251" t="s">
        <v>412</v>
      </c>
      <c r="D651" s="247" t="s">
        <v>312</v>
      </c>
      <c r="E651" s="247" t="s">
        <v>891</v>
      </c>
      <c r="F651" s="247" t="s">
        <v>84</v>
      </c>
      <c r="G651" s="247" t="s">
        <v>84</v>
      </c>
      <c r="H651" s="247" t="s">
        <v>104</v>
      </c>
      <c r="I651" s="247" t="s">
        <v>90</v>
      </c>
      <c r="J651" s="248">
        <v>780368743.87</v>
      </c>
      <c r="K651" s="247" t="s">
        <v>959</v>
      </c>
      <c r="L651" s="247" t="s">
        <v>104</v>
      </c>
      <c r="M651" s="247" t="s">
        <v>104</v>
      </c>
      <c r="N651" s="247"/>
    </row>
    <row r="652" spans="2:14" x14ac:dyDescent="0.4">
      <c r="B652" s="154">
        <f>VLOOKUP(C652,Companies[],3,FALSE)</f>
        <v>6436226</v>
      </c>
      <c r="C652" s="251" t="s">
        <v>412</v>
      </c>
      <c r="D652" s="247" t="s">
        <v>313</v>
      </c>
      <c r="E652" s="247" t="s">
        <v>893</v>
      </c>
      <c r="F652" s="247" t="s">
        <v>84</v>
      </c>
      <c r="G652" s="247" t="s">
        <v>84</v>
      </c>
      <c r="H652" s="247" t="s">
        <v>104</v>
      </c>
      <c r="I652" s="247" t="s">
        <v>90</v>
      </c>
      <c r="J652" s="248">
        <v>303512193</v>
      </c>
      <c r="K652" s="247" t="s">
        <v>959</v>
      </c>
      <c r="L652" s="247" t="s">
        <v>104</v>
      </c>
      <c r="M652" s="247" t="s">
        <v>104</v>
      </c>
      <c r="N652" s="247"/>
    </row>
    <row r="653" spans="2:14" x14ac:dyDescent="0.4">
      <c r="B653" s="154">
        <f>VLOOKUP(C653,Companies[],3,FALSE)</f>
        <v>6436226</v>
      </c>
      <c r="C653" s="251" t="s">
        <v>412</v>
      </c>
      <c r="D653" s="247" t="s">
        <v>319</v>
      </c>
      <c r="E653" s="247" t="s">
        <v>903</v>
      </c>
      <c r="F653" s="247" t="s">
        <v>84</v>
      </c>
      <c r="G653" s="247" t="s">
        <v>84</v>
      </c>
      <c r="H653" s="247" t="s">
        <v>104</v>
      </c>
      <c r="I653" s="247" t="s">
        <v>90</v>
      </c>
      <c r="J653" s="248">
        <v>624000</v>
      </c>
      <c r="K653" s="247" t="s">
        <v>959</v>
      </c>
      <c r="L653" s="247" t="s">
        <v>104</v>
      </c>
      <c r="M653" s="247" t="s">
        <v>104</v>
      </c>
      <c r="N653" s="247"/>
    </row>
    <row r="654" spans="2:14" x14ac:dyDescent="0.4">
      <c r="B654" s="154">
        <f>VLOOKUP(C654,Companies[],3,FALSE)</f>
        <v>6436226</v>
      </c>
      <c r="C654" s="251" t="s">
        <v>412</v>
      </c>
      <c r="D654" s="247" t="s">
        <v>319</v>
      </c>
      <c r="E654" s="247" t="s">
        <v>907</v>
      </c>
      <c r="F654" s="247" t="s">
        <v>84</v>
      </c>
      <c r="G654" s="247" t="s">
        <v>84</v>
      </c>
      <c r="H654" s="247" t="s">
        <v>104</v>
      </c>
      <c r="I654" s="247" t="s">
        <v>90</v>
      </c>
      <c r="J654" s="248">
        <v>706200</v>
      </c>
      <c r="K654" s="247" t="s">
        <v>959</v>
      </c>
      <c r="L654" s="247" t="s">
        <v>104</v>
      </c>
      <c r="M654" s="247" t="s">
        <v>104</v>
      </c>
      <c r="N654" s="247"/>
    </row>
    <row r="655" spans="2:14" x14ac:dyDescent="0.4">
      <c r="B655" s="154">
        <f>VLOOKUP(C655,Companies[],3,FALSE)</f>
        <v>5435528</v>
      </c>
      <c r="C655" s="251" t="s">
        <v>414</v>
      </c>
      <c r="D655" s="247" t="s">
        <v>308</v>
      </c>
      <c r="E655" s="247" t="s">
        <v>857</v>
      </c>
      <c r="F655" s="247" t="s">
        <v>84</v>
      </c>
      <c r="G655" s="247" t="s">
        <v>84</v>
      </c>
      <c r="H655" s="247" t="s">
        <v>104</v>
      </c>
      <c r="I655" s="247" t="s">
        <v>90</v>
      </c>
      <c r="J655" s="248">
        <v>263862980861.39001</v>
      </c>
      <c r="K655" s="247" t="s">
        <v>959</v>
      </c>
      <c r="L655" s="247" t="s">
        <v>104</v>
      </c>
      <c r="M655" s="247" t="s">
        <v>104</v>
      </c>
      <c r="N655" s="247"/>
    </row>
    <row r="656" spans="2:14" x14ac:dyDescent="0.4">
      <c r="B656" s="154">
        <f>VLOOKUP(C656,Companies[],3,FALSE)</f>
        <v>5435528</v>
      </c>
      <c r="C656" s="251" t="s">
        <v>414</v>
      </c>
      <c r="D656" s="247" t="s">
        <v>308</v>
      </c>
      <c r="E656" s="247" t="s">
        <v>864</v>
      </c>
      <c r="F656" s="247" t="s">
        <v>84</v>
      </c>
      <c r="G656" s="247" t="s">
        <v>84</v>
      </c>
      <c r="H656" s="247" t="s">
        <v>104</v>
      </c>
      <c r="I656" s="247" t="s">
        <v>90</v>
      </c>
      <c r="J656" s="248">
        <v>1921434992.77</v>
      </c>
      <c r="K656" s="247" t="s">
        <v>959</v>
      </c>
      <c r="L656" s="247" t="s">
        <v>104</v>
      </c>
      <c r="M656" s="247" t="s">
        <v>104</v>
      </c>
      <c r="N656" s="247"/>
    </row>
    <row r="657" spans="2:14" x14ac:dyDescent="0.4">
      <c r="B657" s="154">
        <f>VLOOKUP(C657,Companies[],3,FALSE)</f>
        <v>5435528</v>
      </c>
      <c r="C657" s="251" t="s">
        <v>414</v>
      </c>
      <c r="D657" s="247" t="s">
        <v>308</v>
      </c>
      <c r="E657" s="247" t="s">
        <v>872</v>
      </c>
      <c r="F657" s="247" t="s">
        <v>61</v>
      </c>
      <c r="G657" s="247" t="s">
        <v>84</v>
      </c>
      <c r="H657" s="247" t="s">
        <v>104</v>
      </c>
      <c r="I657" s="247" t="s">
        <v>90</v>
      </c>
      <c r="J657" s="248">
        <v>161137379967.96002</v>
      </c>
      <c r="K657" s="247" t="s">
        <v>959</v>
      </c>
      <c r="L657" s="247" t="s">
        <v>104</v>
      </c>
      <c r="M657" s="247" t="s">
        <v>104</v>
      </c>
      <c r="N657" s="247"/>
    </row>
    <row r="658" spans="2:14" x14ac:dyDescent="0.4">
      <c r="B658" s="154">
        <f>VLOOKUP(C658,Companies[],3,FALSE)</f>
        <v>5435528</v>
      </c>
      <c r="C658" s="251" t="s">
        <v>414</v>
      </c>
      <c r="D658" s="247" t="s">
        <v>311</v>
      </c>
      <c r="E658" s="247" t="s">
        <v>876</v>
      </c>
      <c r="F658" s="247" t="s">
        <v>61</v>
      </c>
      <c r="G658" s="247" t="s">
        <v>84</v>
      </c>
      <c r="H658" s="247" t="s">
        <v>104</v>
      </c>
      <c r="I658" s="247" t="s">
        <v>90</v>
      </c>
      <c r="J658" s="248">
        <v>496417867.5</v>
      </c>
      <c r="K658" s="247" t="s">
        <v>959</v>
      </c>
      <c r="L658" s="247" t="s">
        <v>104</v>
      </c>
      <c r="M658" s="247" t="s">
        <v>104</v>
      </c>
      <c r="N658" s="247"/>
    </row>
    <row r="659" spans="2:14" x14ac:dyDescent="0.4">
      <c r="B659" s="154">
        <f>VLOOKUP(C659,Companies[],3,FALSE)</f>
        <v>5435528</v>
      </c>
      <c r="C659" s="251" t="s">
        <v>414</v>
      </c>
      <c r="D659" s="247" t="s">
        <v>308</v>
      </c>
      <c r="E659" s="247" t="s">
        <v>888</v>
      </c>
      <c r="F659" s="247" t="s">
        <v>84</v>
      </c>
      <c r="G659" s="247" t="s">
        <v>84</v>
      </c>
      <c r="H659" s="247" t="s">
        <v>104</v>
      </c>
      <c r="I659" s="247" t="s">
        <v>90</v>
      </c>
      <c r="J659" s="248">
        <v>13386615885</v>
      </c>
      <c r="K659" s="247" t="s">
        <v>959</v>
      </c>
      <c r="L659" s="247" t="s">
        <v>104</v>
      </c>
      <c r="M659" s="247" t="s">
        <v>104</v>
      </c>
      <c r="N659" s="247"/>
    </row>
    <row r="660" spans="2:14" x14ac:dyDescent="0.4">
      <c r="B660" s="154">
        <f>VLOOKUP(C660,Companies[],3,FALSE)</f>
        <v>5435528</v>
      </c>
      <c r="C660" s="251" t="s">
        <v>414</v>
      </c>
      <c r="D660" s="247" t="s">
        <v>312</v>
      </c>
      <c r="E660" s="247" t="s">
        <v>891</v>
      </c>
      <c r="F660" s="247" t="s">
        <v>84</v>
      </c>
      <c r="G660" s="247" t="s">
        <v>84</v>
      </c>
      <c r="H660" s="247" t="s">
        <v>104</v>
      </c>
      <c r="I660" s="247" t="s">
        <v>90</v>
      </c>
      <c r="J660" s="248">
        <v>12405000000</v>
      </c>
      <c r="K660" s="247" t="s">
        <v>959</v>
      </c>
      <c r="L660" s="247" t="s">
        <v>104</v>
      </c>
      <c r="M660" s="247" t="s">
        <v>104</v>
      </c>
      <c r="N660" s="247"/>
    </row>
    <row r="661" spans="2:14" x14ac:dyDescent="0.4">
      <c r="B661" s="154">
        <f>VLOOKUP(C661,Companies[],3,FALSE)</f>
        <v>5435528</v>
      </c>
      <c r="C661" s="251" t="s">
        <v>414</v>
      </c>
      <c r="D661" s="247" t="s">
        <v>313</v>
      </c>
      <c r="E661" s="247" t="s">
        <v>893</v>
      </c>
      <c r="F661" s="247" t="s">
        <v>84</v>
      </c>
      <c r="G661" s="247" t="s">
        <v>84</v>
      </c>
      <c r="H661" s="247" t="s">
        <v>104</v>
      </c>
      <c r="I661" s="247" t="s">
        <v>90</v>
      </c>
      <c r="J661" s="248">
        <v>13135968945</v>
      </c>
      <c r="K661" s="247" t="s">
        <v>959</v>
      </c>
      <c r="L661" s="247" t="s">
        <v>104</v>
      </c>
      <c r="M661" s="247" t="s">
        <v>104</v>
      </c>
      <c r="N661" s="247"/>
    </row>
    <row r="662" spans="2:14" x14ac:dyDescent="0.4">
      <c r="B662" s="154">
        <f>VLOOKUP(C662,Companies[],3,FALSE)</f>
        <v>5435528</v>
      </c>
      <c r="C662" s="251" t="s">
        <v>414</v>
      </c>
      <c r="D662" s="247" t="s">
        <v>319</v>
      </c>
      <c r="E662" s="247" t="s">
        <v>903</v>
      </c>
      <c r="F662" s="247" t="s">
        <v>84</v>
      </c>
      <c r="G662" s="247" t="s">
        <v>84</v>
      </c>
      <c r="H662" s="247" t="s">
        <v>104</v>
      </c>
      <c r="I662" s="247" t="s">
        <v>90</v>
      </c>
      <c r="J662" s="248">
        <v>6744000</v>
      </c>
      <c r="K662" s="247" t="s">
        <v>959</v>
      </c>
      <c r="L662" s="247" t="s">
        <v>104</v>
      </c>
      <c r="M662" s="247" t="s">
        <v>104</v>
      </c>
      <c r="N662" s="247"/>
    </row>
    <row r="663" spans="2:14" x14ac:dyDescent="0.4">
      <c r="B663" s="154">
        <f>VLOOKUP(C663,Companies[],3,FALSE)</f>
        <v>5435528</v>
      </c>
      <c r="C663" s="251" t="s">
        <v>414</v>
      </c>
      <c r="D663" s="247" t="s">
        <v>319</v>
      </c>
      <c r="E663" s="247" t="s">
        <v>907</v>
      </c>
      <c r="F663" s="247" t="s">
        <v>84</v>
      </c>
      <c r="G663" s="247" t="s">
        <v>84</v>
      </c>
      <c r="H663" s="247" t="s">
        <v>104</v>
      </c>
      <c r="I663" s="247" t="s">
        <v>90</v>
      </c>
      <c r="J663" s="248">
        <v>100969800</v>
      </c>
      <c r="K663" s="247" t="s">
        <v>959</v>
      </c>
      <c r="L663" s="247" t="s">
        <v>104</v>
      </c>
      <c r="M663" s="247" t="s">
        <v>104</v>
      </c>
      <c r="N663" s="247"/>
    </row>
    <row r="664" spans="2:14" x14ac:dyDescent="0.4">
      <c r="B664" s="154">
        <f>VLOOKUP(C664,Companies[],3,FALSE)</f>
        <v>5435528</v>
      </c>
      <c r="C664" s="251" t="s">
        <v>414</v>
      </c>
      <c r="D664" s="247" t="s">
        <v>317</v>
      </c>
      <c r="E664" s="247" t="s">
        <v>909</v>
      </c>
      <c r="F664" s="247" t="s">
        <v>84</v>
      </c>
      <c r="G664" s="247" t="s">
        <v>84</v>
      </c>
      <c r="H664" s="247" t="s">
        <v>104</v>
      </c>
      <c r="I664" s="247" t="s">
        <v>90</v>
      </c>
      <c r="J664" s="248">
        <v>25843759.5</v>
      </c>
      <c r="K664" s="247" t="s">
        <v>959</v>
      </c>
      <c r="L664" s="247" t="s">
        <v>104</v>
      </c>
      <c r="M664" s="247" t="s">
        <v>104</v>
      </c>
      <c r="N664" s="247"/>
    </row>
    <row r="665" spans="2:14" x14ac:dyDescent="0.4">
      <c r="B665" s="154">
        <f>VLOOKUP(C665,Companies[],3,FALSE)</f>
        <v>5435528</v>
      </c>
      <c r="C665" s="251" t="s">
        <v>414</v>
      </c>
      <c r="D665" s="247" t="s">
        <v>317</v>
      </c>
      <c r="E665" s="247" t="s">
        <v>911</v>
      </c>
      <c r="F665" s="247" t="s">
        <v>84</v>
      </c>
      <c r="G665" s="247" t="s">
        <v>84</v>
      </c>
      <c r="H665" s="247" t="s">
        <v>104</v>
      </c>
      <c r="I665" s="247" t="s">
        <v>90</v>
      </c>
      <c r="J665" s="248">
        <v>14997552</v>
      </c>
      <c r="K665" s="247" t="s">
        <v>959</v>
      </c>
      <c r="L665" s="247" t="s">
        <v>104</v>
      </c>
      <c r="M665" s="247" t="s">
        <v>104</v>
      </c>
      <c r="N665" s="247"/>
    </row>
    <row r="666" spans="2:14" x14ac:dyDescent="0.4">
      <c r="B666" s="154">
        <f>VLOOKUP(C666,Companies[],3,FALSE)</f>
        <v>5435528</v>
      </c>
      <c r="C666" s="251" t="s">
        <v>414</v>
      </c>
      <c r="D666" s="247" t="s">
        <v>317</v>
      </c>
      <c r="E666" s="247" t="s">
        <v>913</v>
      </c>
      <c r="F666" s="247" t="s">
        <v>84</v>
      </c>
      <c r="G666" s="247" t="s">
        <v>84</v>
      </c>
      <c r="H666" s="247" t="s">
        <v>104</v>
      </c>
      <c r="I666" s="247" t="s">
        <v>90</v>
      </c>
      <c r="J666" s="248">
        <v>1819964370</v>
      </c>
      <c r="K666" s="247" t="s">
        <v>959</v>
      </c>
      <c r="L666" s="247" t="s">
        <v>104</v>
      </c>
      <c r="M666" s="247" t="s">
        <v>104</v>
      </c>
      <c r="N666" s="247"/>
    </row>
    <row r="667" spans="2:14" x14ac:dyDescent="0.4">
      <c r="B667" s="154">
        <f>VLOOKUP(C667,Companies[],3,FALSE)</f>
        <v>5435528</v>
      </c>
      <c r="C667" s="251" t="s">
        <v>414</v>
      </c>
      <c r="D667" s="247" t="s">
        <v>317</v>
      </c>
      <c r="E667" s="247" t="s">
        <v>915</v>
      </c>
      <c r="F667" s="247" t="s">
        <v>84</v>
      </c>
      <c r="G667" s="247" t="s">
        <v>84</v>
      </c>
      <c r="H667" s="247" t="s">
        <v>104</v>
      </c>
      <c r="I667" s="247" t="s">
        <v>90</v>
      </c>
      <c r="J667" s="248">
        <v>566266490.30999994</v>
      </c>
      <c r="K667" s="247" t="s">
        <v>959</v>
      </c>
      <c r="L667" s="247" t="s">
        <v>104</v>
      </c>
      <c r="M667" s="247" t="s">
        <v>104</v>
      </c>
      <c r="N667" s="247"/>
    </row>
    <row r="668" spans="2:14" x14ac:dyDescent="0.4">
      <c r="B668" s="154">
        <f>VLOOKUP(C668,Companies[],3,FALSE)</f>
        <v>5824826</v>
      </c>
      <c r="C668" s="251" t="s">
        <v>417</v>
      </c>
      <c r="D668" s="247" t="s">
        <v>308</v>
      </c>
      <c r="E668" s="247" t="s">
        <v>857</v>
      </c>
      <c r="F668" s="247" t="s">
        <v>84</v>
      </c>
      <c r="G668" s="247" t="s">
        <v>84</v>
      </c>
      <c r="H668" s="247" t="s">
        <v>104</v>
      </c>
      <c r="I668" s="247" t="s">
        <v>90</v>
      </c>
      <c r="J668" s="248">
        <v>115280040.14</v>
      </c>
      <c r="K668" s="247" t="s">
        <v>959</v>
      </c>
      <c r="L668" s="247" t="s">
        <v>104</v>
      </c>
      <c r="M668" s="247" t="s">
        <v>104</v>
      </c>
      <c r="N668" s="247"/>
    </row>
    <row r="669" spans="2:14" x14ac:dyDescent="0.4">
      <c r="B669" s="154">
        <f>VLOOKUP(C669,Companies[],3,FALSE)</f>
        <v>5824826</v>
      </c>
      <c r="C669" s="251" t="s">
        <v>417</v>
      </c>
      <c r="D669" s="247" t="s">
        <v>308</v>
      </c>
      <c r="E669" s="247" t="s">
        <v>864</v>
      </c>
      <c r="F669" s="247" t="s">
        <v>84</v>
      </c>
      <c r="G669" s="247" t="s">
        <v>84</v>
      </c>
      <c r="H669" s="247" t="s">
        <v>104</v>
      </c>
      <c r="I669" s="247" t="s">
        <v>90</v>
      </c>
      <c r="J669" s="248">
        <v>999727420.13999999</v>
      </c>
      <c r="K669" s="247" t="s">
        <v>959</v>
      </c>
      <c r="L669" s="247" t="s">
        <v>104</v>
      </c>
      <c r="M669" s="247" t="s">
        <v>104</v>
      </c>
      <c r="N669" s="247"/>
    </row>
    <row r="670" spans="2:14" x14ac:dyDescent="0.4">
      <c r="B670" s="154"/>
      <c r="C670" s="251" t="s">
        <v>417</v>
      </c>
      <c r="D670" s="247" t="s">
        <v>311</v>
      </c>
      <c r="E670" s="247" t="s">
        <v>876</v>
      </c>
      <c r="F670" s="247" t="s">
        <v>61</v>
      </c>
      <c r="G670" s="247" t="s">
        <v>84</v>
      </c>
      <c r="H670" s="247" t="s">
        <v>104</v>
      </c>
      <c r="I670" s="247" t="s">
        <v>90</v>
      </c>
      <c r="J670" s="248">
        <v>2879482.5</v>
      </c>
      <c r="K670" s="247" t="s">
        <v>959</v>
      </c>
      <c r="L670" s="247" t="s">
        <v>104</v>
      </c>
      <c r="M670" s="247" t="s">
        <v>104</v>
      </c>
      <c r="N670" s="247"/>
    </row>
    <row r="671" spans="2:14" x14ac:dyDescent="0.4">
      <c r="B671" s="154">
        <f>VLOOKUP(C671,Companies[],3,FALSE)</f>
        <v>5824826</v>
      </c>
      <c r="C671" s="251" t="s">
        <v>417</v>
      </c>
      <c r="D671" s="247" t="s">
        <v>312</v>
      </c>
      <c r="E671" s="247" t="s">
        <v>891</v>
      </c>
      <c r="F671" s="247" t="s">
        <v>84</v>
      </c>
      <c r="G671" s="247" t="s">
        <v>84</v>
      </c>
      <c r="H671" s="247" t="s">
        <v>104</v>
      </c>
      <c r="I671" s="247" t="s">
        <v>90</v>
      </c>
      <c r="J671" s="248">
        <v>17291221</v>
      </c>
      <c r="K671" s="247" t="s">
        <v>959</v>
      </c>
      <c r="L671" s="247" t="s">
        <v>104</v>
      </c>
      <c r="M671" s="247" t="s">
        <v>104</v>
      </c>
      <c r="N671" s="247"/>
    </row>
    <row r="672" spans="2:14" x14ac:dyDescent="0.4">
      <c r="B672" s="154">
        <f>VLOOKUP(C672,Companies[],3,FALSE)</f>
        <v>5824826</v>
      </c>
      <c r="C672" s="251" t="s">
        <v>417</v>
      </c>
      <c r="D672" s="247" t="s">
        <v>317</v>
      </c>
      <c r="E672" s="247" t="s">
        <v>913</v>
      </c>
      <c r="F672" s="247" t="s">
        <v>84</v>
      </c>
      <c r="G672" s="247" t="s">
        <v>84</v>
      </c>
      <c r="H672" s="247" t="s">
        <v>104</v>
      </c>
      <c r="I672" s="247" t="s">
        <v>90</v>
      </c>
      <c r="J672" s="248">
        <v>110258420</v>
      </c>
      <c r="K672" s="247" t="s">
        <v>959</v>
      </c>
      <c r="L672" s="247" t="s">
        <v>104</v>
      </c>
      <c r="M672" s="247" t="s">
        <v>104</v>
      </c>
      <c r="N672" s="247"/>
    </row>
    <row r="673" spans="2:14" x14ac:dyDescent="0.4">
      <c r="B673" s="154">
        <f>VLOOKUP(C673,Companies[],3,FALSE)</f>
        <v>5824826</v>
      </c>
      <c r="C673" s="251" t="s">
        <v>417</v>
      </c>
      <c r="D673" s="247" t="s">
        <v>317</v>
      </c>
      <c r="E673" s="247" t="s">
        <v>907</v>
      </c>
      <c r="F673" s="247" t="s">
        <v>84</v>
      </c>
      <c r="G673" s="247" t="s">
        <v>84</v>
      </c>
      <c r="H673" s="247" t="s">
        <v>104</v>
      </c>
      <c r="I673" s="247" t="s">
        <v>90</v>
      </c>
      <c r="J673" s="248">
        <v>1800000</v>
      </c>
      <c r="K673" s="247" t="s">
        <v>959</v>
      </c>
      <c r="L673" s="247" t="s">
        <v>104</v>
      </c>
      <c r="M673" s="247" t="s">
        <v>104</v>
      </c>
      <c r="N673" s="247"/>
    </row>
    <row r="674" spans="2:14" x14ac:dyDescent="0.4">
      <c r="B674" s="154">
        <f>VLOOKUP(C674,Companies[],3,FALSE)</f>
        <v>2074192</v>
      </c>
      <c r="C674" s="251" t="s">
        <v>418</v>
      </c>
      <c r="D674" s="247" t="s">
        <v>308</v>
      </c>
      <c r="E674" s="247" t="s">
        <v>857</v>
      </c>
      <c r="F674" s="247" t="s">
        <v>84</v>
      </c>
      <c r="G674" s="247" t="s">
        <v>84</v>
      </c>
      <c r="H674" s="247" t="s">
        <v>104</v>
      </c>
      <c r="I674" s="247" t="s">
        <v>90</v>
      </c>
      <c r="J674" s="248">
        <v>297790977955.66003</v>
      </c>
      <c r="K674" s="247" t="s">
        <v>959</v>
      </c>
      <c r="L674" s="247" t="s">
        <v>104</v>
      </c>
      <c r="M674" s="247" t="s">
        <v>104</v>
      </c>
      <c r="N674" s="247"/>
    </row>
    <row r="675" spans="2:14" x14ac:dyDescent="0.4">
      <c r="B675" s="154">
        <f>VLOOKUP(C675,Companies[],3,FALSE)</f>
        <v>2074192</v>
      </c>
      <c r="C675" s="251" t="s">
        <v>418</v>
      </c>
      <c r="D675" s="247" t="s">
        <v>313</v>
      </c>
      <c r="E675" s="247" t="s">
        <v>861</v>
      </c>
      <c r="F675" s="247" t="s">
        <v>84</v>
      </c>
      <c r="G675" s="247" t="s">
        <v>84</v>
      </c>
      <c r="H675" s="247" t="s">
        <v>104</v>
      </c>
      <c r="I675" s="247" t="s">
        <v>90</v>
      </c>
      <c r="J675" s="248">
        <v>8936802422.6700001</v>
      </c>
      <c r="K675" s="247" t="s">
        <v>959</v>
      </c>
      <c r="L675" s="247" t="s">
        <v>104</v>
      </c>
      <c r="M675" s="247" t="s">
        <v>104</v>
      </c>
      <c r="N675" s="247"/>
    </row>
    <row r="676" spans="2:14" x14ac:dyDescent="0.4">
      <c r="B676" s="154">
        <f>VLOOKUP(C676,Companies[],3,FALSE)</f>
        <v>2074192</v>
      </c>
      <c r="C676" s="251" t="s">
        <v>418</v>
      </c>
      <c r="D676" s="247" t="s">
        <v>308</v>
      </c>
      <c r="E676" s="247" t="s">
        <v>864</v>
      </c>
      <c r="F676" s="247" t="s">
        <v>84</v>
      </c>
      <c r="G676" s="247" t="s">
        <v>84</v>
      </c>
      <c r="H676" s="247" t="s">
        <v>104</v>
      </c>
      <c r="I676" s="247" t="s">
        <v>90</v>
      </c>
      <c r="J676" s="248">
        <v>5163870432.7299995</v>
      </c>
      <c r="K676" s="247" t="s">
        <v>959</v>
      </c>
      <c r="L676" s="247" t="s">
        <v>104</v>
      </c>
      <c r="M676" s="247" t="s">
        <v>104</v>
      </c>
      <c r="N676" s="247"/>
    </row>
    <row r="677" spans="2:14" x14ac:dyDescent="0.4">
      <c r="B677" s="154">
        <f>VLOOKUP(C677,Companies[],3,FALSE)</f>
        <v>2074192</v>
      </c>
      <c r="C677" s="251" t="s">
        <v>418</v>
      </c>
      <c r="D677" s="247" t="s">
        <v>313</v>
      </c>
      <c r="E677" s="247" t="s">
        <v>866</v>
      </c>
      <c r="F677" s="247" t="s">
        <v>84</v>
      </c>
      <c r="G677" s="247" t="s">
        <v>84</v>
      </c>
      <c r="H677" s="247" t="s">
        <v>104</v>
      </c>
      <c r="I677" s="247" t="s">
        <v>90</v>
      </c>
      <c r="J677" s="248">
        <v>20577902169.049999</v>
      </c>
      <c r="K677" s="247" t="s">
        <v>959</v>
      </c>
      <c r="L677" s="247" t="s">
        <v>104</v>
      </c>
      <c r="M677" s="247" t="s">
        <v>104</v>
      </c>
      <c r="N677" s="247"/>
    </row>
    <row r="678" spans="2:14" x14ac:dyDescent="0.4">
      <c r="B678" s="154">
        <f>VLOOKUP(C678,Companies[],3,FALSE)</f>
        <v>2074192</v>
      </c>
      <c r="C678" s="251" t="s">
        <v>418</v>
      </c>
      <c r="D678" s="247" t="s">
        <v>308</v>
      </c>
      <c r="E678" s="247" t="s">
        <v>872</v>
      </c>
      <c r="F678" s="247" t="s">
        <v>61</v>
      </c>
      <c r="G678" s="247" t="s">
        <v>84</v>
      </c>
      <c r="H678" s="247" t="s">
        <v>104</v>
      </c>
      <c r="I678" s="247" t="s">
        <v>90</v>
      </c>
      <c r="J678" s="248">
        <v>388024471652.16998</v>
      </c>
      <c r="K678" s="247" t="s">
        <v>959</v>
      </c>
      <c r="L678" s="247" t="s">
        <v>104</v>
      </c>
      <c r="M678" s="247" t="s">
        <v>104</v>
      </c>
      <c r="N678" s="247"/>
    </row>
    <row r="679" spans="2:14" x14ac:dyDescent="0.4">
      <c r="B679" s="154">
        <f>VLOOKUP(C679,Companies[],3,FALSE)</f>
        <v>2074192</v>
      </c>
      <c r="C679" s="251" t="s">
        <v>418</v>
      </c>
      <c r="D679" s="247" t="s">
        <v>311</v>
      </c>
      <c r="E679" s="247" t="s">
        <v>876</v>
      </c>
      <c r="F679" s="247" t="s">
        <v>61</v>
      </c>
      <c r="G679" s="247" t="s">
        <v>84</v>
      </c>
      <c r="H679" s="247" t="s">
        <v>104</v>
      </c>
      <c r="I679" s="247" t="s">
        <v>90</v>
      </c>
      <c r="J679" s="248">
        <v>553392400</v>
      </c>
      <c r="K679" s="247" t="s">
        <v>959</v>
      </c>
      <c r="L679" s="247" t="s">
        <v>104</v>
      </c>
      <c r="M679" s="247" t="s">
        <v>104</v>
      </c>
      <c r="N679" s="247"/>
    </row>
    <row r="680" spans="2:14" x14ac:dyDescent="0.4">
      <c r="B680" s="154">
        <f>VLOOKUP(C680,Companies[],3,FALSE)</f>
        <v>2074192</v>
      </c>
      <c r="C680" s="251" t="s">
        <v>418</v>
      </c>
      <c r="D680" s="247" t="s">
        <v>320</v>
      </c>
      <c r="E680" s="247" t="s">
        <v>885</v>
      </c>
      <c r="F680" s="247" t="s">
        <v>84</v>
      </c>
      <c r="G680" s="247" t="s">
        <v>84</v>
      </c>
      <c r="H680" s="247" t="s">
        <v>104</v>
      </c>
      <c r="I680" s="247" t="s">
        <v>90</v>
      </c>
      <c r="J680" s="248">
        <v>114856000</v>
      </c>
      <c r="K680" s="247" t="s">
        <v>959</v>
      </c>
      <c r="L680" s="247" t="s">
        <v>104</v>
      </c>
      <c r="M680" s="247" t="s">
        <v>104</v>
      </c>
      <c r="N680" s="247"/>
    </row>
    <row r="681" spans="2:14" x14ac:dyDescent="0.4">
      <c r="B681" s="154">
        <f>VLOOKUP(C681,Companies[],3,FALSE)</f>
        <v>2074192</v>
      </c>
      <c r="C681" s="251" t="s">
        <v>418</v>
      </c>
      <c r="D681" s="247" t="s">
        <v>312</v>
      </c>
      <c r="E681" s="247" t="s">
        <v>891</v>
      </c>
      <c r="F681" s="247" t="s">
        <v>84</v>
      </c>
      <c r="G681" s="247" t="s">
        <v>84</v>
      </c>
      <c r="H681" s="247" t="s">
        <v>104</v>
      </c>
      <c r="I681" s="247" t="s">
        <v>90</v>
      </c>
      <c r="J681" s="248">
        <v>65949606783.450005</v>
      </c>
      <c r="K681" s="247" t="s">
        <v>959</v>
      </c>
      <c r="L681" s="247" t="s">
        <v>104</v>
      </c>
      <c r="M681" s="247" t="s">
        <v>104</v>
      </c>
      <c r="N681" s="247"/>
    </row>
    <row r="682" spans="2:14" x14ac:dyDescent="0.4">
      <c r="B682" s="154">
        <f>VLOOKUP(C682,Companies[],3,FALSE)</f>
        <v>2074192</v>
      </c>
      <c r="C682" s="251" t="s">
        <v>418</v>
      </c>
      <c r="D682" s="247" t="s">
        <v>313</v>
      </c>
      <c r="E682" s="247" t="s">
        <v>893</v>
      </c>
      <c r="F682" s="247" t="s">
        <v>84</v>
      </c>
      <c r="G682" s="247" t="s">
        <v>84</v>
      </c>
      <c r="H682" s="247" t="s">
        <v>104</v>
      </c>
      <c r="I682" s="247" t="s">
        <v>90</v>
      </c>
      <c r="J682" s="248">
        <v>1003784400</v>
      </c>
      <c r="K682" s="247" t="s">
        <v>959</v>
      </c>
      <c r="L682" s="247" t="s">
        <v>104</v>
      </c>
      <c r="M682" s="247" t="s">
        <v>104</v>
      </c>
      <c r="N682" s="247"/>
    </row>
    <row r="683" spans="2:14" x14ac:dyDescent="0.4">
      <c r="B683" s="154">
        <f>VLOOKUP(C683,Companies[],3,FALSE)</f>
        <v>2074192</v>
      </c>
      <c r="C683" s="251" t="s">
        <v>418</v>
      </c>
      <c r="D683" s="247" t="s">
        <v>315</v>
      </c>
      <c r="E683" s="247" t="s">
        <v>900</v>
      </c>
      <c r="F683" s="247" t="s">
        <v>84</v>
      </c>
      <c r="G683" s="247" t="s">
        <v>84</v>
      </c>
      <c r="H683" s="247" t="s">
        <v>104</v>
      </c>
      <c r="I683" s="247" t="s">
        <v>90</v>
      </c>
      <c r="J683" s="248">
        <v>155040000000</v>
      </c>
      <c r="K683" s="247" t="s">
        <v>959</v>
      </c>
      <c r="L683" s="247" t="s">
        <v>104</v>
      </c>
      <c r="M683" s="247" t="s">
        <v>104</v>
      </c>
      <c r="N683" s="247"/>
    </row>
    <row r="684" spans="2:14" x14ac:dyDescent="0.4">
      <c r="B684" s="154">
        <f>VLOOKUP(C684,Companies[],3,FALSE)</f>
        <v>2074192</v>
      </c>
      <c r="C684" s="251" t="s">
        <v>418</v>
      </c>
      <c r="D684" s="247" t="s">
        <v>319</v>
      </c>
      <c r="E684" s="247" t="s">
        <v>903</v>
      </c>
      <c r="F684" s="247" t="s">
        <v>84</v>
      </c>
      <c r="G684" s="247" t="s">
        <v>84</v>
      </c>
      <c r="H684" s="247" t="s">
        <v>104</v>
      </c>
      <c r="I684" s="247" t="s">
        <v>90</v>
      </c>
      <c r="J684" s="248">
        <v>657266000</v>
      </c>
      <c r="K684" s="247" t="s">
        <v>959</v>
      </c>
      <c r="L684" s="247" t="s">
        <v>104</v>
      </c>
      <c r="M684" s="247" t="s">
        <v>104</v>
      </c>
      <c r="N684" s="247"/>
    </row>
    <row r="685" spans="2:14" x14ac:dyDescent="0.4">
      <c r="B685" s="154">
        <f>VLOOKUP(C685,Companies[],3,FALSE)</f>
        <v>2074192</v>
      </c>
      <c r="C685" s="251" t="s">
        <v>418</v>
      </c>
      <c r="D685" s="247" t="s">
        <v>319</v>
      </c>
      <c r="E685" s="247" t="s">
        <v>907</v>
      </c>
      <c r="F685" s="247" t="s">
        <v>84</v>
      </c>
      <c r="G685" s="247" t="s">
        <v>84</v>
      </c>
      <c r="H685" s="247" t="s">
        <v>104</v>
      </c>
      <c r="I685" s="247" t="s">
        <v>90</v>
      </c>
      <c r="J685" s="248">
        <v>1493400</v>
      </c>
      <c r="K685" s="247" t="s">
        <v>959</v>
      </c>
      <c r="L685" s="247" t="s">
        <v>104</v>
      </c>
      <c r="M685" s="247" t="s">
        <v>104</v>
      </c>
      <c r="N685" s="247"/>
    </row>
    <row r="686" spans="2:14" x14ac:dyDescent="0.4">
      <c r="B686" s="154">
        <f>VLOOKUP(C686,Companies[],3,FALSE)</f>
        <v>2074192</v>
      </c>
      <c r="C686" s="251" t="s">
        <v>418</v>
      </c>
      <c r="D686" s="247" t="s">
        <v>317</v>
      </c>
      <c r="E686" s="247" t="s">
        <v>909</v>
      </c>
      <c r="F686" s="247" t="s">
        <v>84</v>
      </c>
      <c r="G686" s="247" t="s">
        <v>84</v>
      </c>
      <c r="H686" s="247" t="s">
        <v>104</v>
      </c>
      <c r="I686" s="247" t="s">
        <v>90</v>
      </c>
      <c r="J686" s="248">
        <v>7671624306.46</v>
      </c>
      <c r="K686" s="247" t="s">
        <v>959</v>
      </c>
      <c r="L686" s="247" t="s">
        <v>104</v>
      </c>
      <c r="M686" s="247" t="s">
        <v>104</v>
      </c>
      <c r="N686" s="247"/>
    </row>
    <row r="687" spans="2:14" x14ac:dyDescent="0.4">
      <c r="B687" s="154">
        <f>VLOOKUP(C687,Companies[],3,FALSE)</f>
        <v>2074192</v>
      </c>
      <c r="C687" s="251" t="s">
        <v>418</v>
      </c>
      <c r="D687" s="247" t="s">
        <v>317</v>
      </c>
      <c r="E687" s="247" t="s">
        <v>911</v>
      </c>
      <c r="F687" s="247" t="s">
        <v>84</v>
      </c>
      <c r="G687" s="247" t="s">
        <v>84</v>
      </c>
      <c r="H687" s="247" t="s">
        <v>104</v>
      </c>
      <c r="I687" s="247" t="s">
        <v>90</v>
      </c>
      <c r="J687" s="248">
        <v>76499571.829999998</v>
      </c>
      <c r="K687" s="247" t="s">
        <v>959</v>
      </c>
      <c r="L687" s="247" t="s">
        <v>104</v>
      </c>
      <c r="M687" s="247" t="s">
        <v>104</v>
      </c>
      <c r="N687" s="247"/>
    </row>
    <row r="688" spans="2:14" x14ac:dyDescent="0.4">
      <c r="B688" s="154">
        <f>VLOOKUP(C688,Companies[],3,FALSE)</f>
        <v>2074192</v>
      </c>
      <c r="C688" s="251" t="s">
        <v>418</v>
      </c>
      <c r="D688" s="247" t="s">
        <v>317</v>
      </c>
      <c r="E688" s="247" t="s">
        <v>913</v>
      </c>
      <c r="F688" s="247" t="s">
        <v>84</v>
      </c>
      <c r="G688" s="247" t="s">
        <v>84</v>
      </c>
      <c r="H688" s="247" t="s">
        <v>104</v>
      </c>
      <c r="I688" s="247" t="s">
        <v>90</v>
      </c>
      <c r="J688" s="248">
        <v>20325808552</v>
      </c>
      <c r="K688" s="247" t="s">
        <v>959</v>
      </c>
      <c r="L688" s="247" t="s">
        <v>104</v>
      </c>
      <c r="M688" s="247" t="s">
        <v>104</v>
      </c>
      <c r="N688" s="247"/>
    </row>
    <row r="689" spans="2:14" x14ac:dyDescent="0.4">
      <c r="B689" s="154">
        <f>VLOOKUP(C689,Companies[],3,FALSE)</f>
        <v>2074192</v>
      </c>
      <c r="C689" s="251" t="s">
        <v>418</v>
      </c>
      <c r="D689" s="247" t="s">
        <v>317</v>
      </c>
      <c r="E689" s="247" t="s">
        <v>915</v>
      </c>
      <c r="F689" s="247" t="s">
        <v>84</v>
      </c>
      <c r="G689" s="247" t="s">
        <v>84</v>
      </c>
      <c r="H689" s="247" t="s">
        <v>104</v>
      </c>
      <c r="I689" s="247" t="s">
        <v>90</v>
      </c>
      <c r="J689" s="248">
        <v>12309700699.58</v>
      </c>
      <c r="K689" s="247" t="s">
        <v>959</v>
      </c>
      <c r="L689" s="247" t="s">
        <v>104</v>
      </c>
      <c r="M689" s="247" t="s">
        <v>104</v>
      </c>
      <c r="N689" s="247"/>
    </row>
    <row r="690" spans="2:14" x14ac:dyDescent="0.4">
      <c r="B690" s="154">
        <f>VLOOKUP(C690,Companies[],3,FALSE)</f>
        <v>5849314</v>
      </c>
      <c r="C690" s="251" t="s">
        <v>421</v>
      </c>
      <c r="D690" s="247" t="s">
        <v>308</v>
      </c>
      <c r="E690" s="247" t="s">
        <v>857</v>
      </c>
      <c r="F690" s="247" t="s">
        <v>84</v>
      </c>
      <c r="G690" s="247" t="s">
        <v>84</v>
      </c>
      <c r="H690" s="247" t="s">
        <v>104</v>
      </c>
      <c r="I690" s="247" t="s">
        <v>90</v>
      </c>
      <c r="J690" s="248">
        <v>10126666.939999999</v>
      </c>
      <c r="K690" s="247" t="s">
        <v>959</v>
      </c>
      <c r="L690" s="247" t="s">
        <v>104</v>
      </c>
      <c r="M690" s="247" t="s">
        <v>104</v>
      </c>
      <c r="N690" s="247"/>
    </row>
    <row r="691" spans="2:14" x14ac:dyDescent="0.4">
      <c r="B691" s="154">
        <f>VLOOKUP(C691,Companies[],3,FALSE)</f>
        <v>5849314</v>
      </c>
      <c r="C691" s="251" t="s">
        <v>421</v>
      </c>
      <c r="D691" s="247" t="s">
        <v>308</v>
      </c>
      <c r="E691" s="247" t="s">
        <v>864</v>
      </c>
      <c r="F691" s="247" t="s">
        <v>84</v>
      </c>
      <c r="G691" s="247" t="s">
        <v>84</v>
      </c>
      <c r="H691" s="247" t="s">
        <v>104</v>
      </c>
      <c r="I691" s="247" t="s">
        <v>90</v>
      </c>
      <c r="J691" s="248">
        <v>85500000</v>
      </c>
      <c r="K691" s="247" t="s">
        <v>959</v>
      </c>
      <c r="L691" s="247" t="s">
        <v>104</v>
      </c>
      <c r="M691" s="247" t="s">
        <v>104</v>
      </c>
      <c r="N691" s="247"/>
    </row>
    <row r="692" spans="2:14" x14ac:dyDescent="0.4">
      <c r="B692" s="154">
        <f>VLOOKUP(C692,Companies[],3,FALSE)</f>
        <v>5849314</v>
      </c>
      <c r="C692" s="251" t="s">
        <v>421</v>
      </c>
      <c r="D692" s="247" t="s">
        <v>311</v>
      </c>
      <c r="E692" s="247" t="s">
        <v>876</v>
      </c>
      <c r="F692" s="247" t="s">
        <v>61</v>
      </c>
      <c r="G692" s="247" t="s">
        <v>84</v>
      </c>
      <c r="H692" s="247" t="s">
        <v>104</v>
      </c>
      <c r="I692" s="247" t="s">
        <v>90</v>
      </c>
      <c r="J692" s="248">
        <v>8014914.5</v>
      </c>
      <c r="K692" s="247" t="s">
        <v>959</v>
      </c>
      <c r="L692" s="247" t="s">
        <v>104</v>
      </c>
      <c r="M692" s="247" t="s">
        <v>104</v>
      </c>
      <c r="N692" s="247"/>
    </row>
    <row r="693" spans="2:14" x14ac:dyDescent="0.4">
      <c r="B693" s="154">
        <f>VLOOKUP(C693,Companies[],3,FALSE)</f>
        <v>5849314</v>
      </c>
      <c r="C693" s="251" t="s">
        <v>421</v>
      </c>
      <c r="D693" s="247" t="s">
        <v>312</v>
      </c>
      <c r="E693" s="247" t="s">
        <v>891</v>
      </c>
      <c r="F693" s="247" t="s">
        <v>84</v>
      </c>
      <c r="G693" s="247" t="s">
        <v>84</v>
      </c>
      <c r="H693" s="247" t="s">
        <v>104</v>
      </c>
      <c r="I693" s="247" t="s">
        <v>90</v>
      </c>
      <c r="J693" s="248">
        <v>69743608</v>
      </c>
      <c r="K693" s="247" t="s">
        <v>959</v>
      </c>
      <c r="L693" s="247" t="s">
        <v>104</v>
      </c>
      <c r="M693" s="247" t="s">
        <v>104</v>
      </c>
      <c r="N693" s="247"/>
    </row>
    <row r="694" spans="2:14" x14ac:dyDescent="0.4">
      <c r="B694" s="154">
        <f>VLOOKUP(C694,Companies[],3,FALSE)</f>
        <v>2875578</v>
      </c>
      <c r="C694" s="251" t="s">
        <v>422</v>
      </c>
      <c r="D694" s="247" t="s">
        <v>308</v>
      </c>
      <c r="E694" s="247" t="s">
        <v>857</v>
      </c>
      <c r="F694" s="247" t="s">
        <v>84</v>
      </c>
      <c r="G694" s="247" t="s">
        <v>84</v>
      </c>
      <c r="H694" s="247" t="s">
        <v>104</v>
      </c>
      <c r="I694" s="247" t="s">
        <v>90</v>
      </c>
      <c r="J694" s="248">
        <v>65887.33</v>
      </c>
      <c r="K694" s="247" t="s">
        <v>959</v>
      </c>
      <c r="L694" s="247" t="s">
        <v>104</v>
      </c>
      <c r="M694" s="247" t="s">
        <v>104</v>
      </c>
      <c r="N694" s="247"/>
    </row>
    <row r="695" spans="2:14" x14ac:dyDescent="0.4">
      <c r="B695" s="154">
        <f>VLOOKUP(C695,Companies[],3,FALSE)</f>
        <v>2875578</v>
      </c>
      <c r="C695" s="251" t="s">
        <v>422</v>
      </c>
      <c r="D695" s="247" t="s">
        <v>311</v>
      </c>
      <c r="E695" s="247" t="s">
        <v>876</v>
      </c>
      <c r="F695" s="247" t="s">
        <v>61</v>
      </c>
      <c r="G695" s="247" t="s">
        <v>84</v>
      </c>
      <c r="H695" s="247" t="s">
        <v>104</v>
      </c>
      <c r="I695" s="247" t="s">
        <v>90</v>
      </c>
      <c r="J695" s="248">
        <v>321654490</v>
      </c>
      <c r="K695" s="247" t="s">
        <v>959</v>
      </c>
      <c r="L695" s="247" t="s">
        <v>104</v>
      </c>
      <c r="M695" s="247" t="s">
        <v>104</v>
      </c>
      <c r="N695" s="247"/>
    </row>
    <row r="696" spans="2:14" x14ac:dyDescent="0.4">
      <c r="B696" s="154">
        <f>VLOOKUP(C696,Companies[],3,FALSE)</f>
        <v>2875578</v>
      </c>
      <c r="C696" s="251" t="s">
        <v>422</v>
      </c>
      <c r="D696" s="247" t="s">
        <v>308</v>
      </c>
      <c r="E696" s="247" t="s">
        <v>888</v>
      </c>
      <c r="F696" s="247" t="s">
        <v>84</v>
      </c>
      <c r="G696" s="247" t="s">
        <v>84</v>
      </c>
      <c r="H696" s="247" t="s">
        <v>104</v>
      </c>
      <c r="I696" s="247" t="s">
        <v>90</v>
      </c>
      <c r="J696" s="248">
        <v>3500</v>
      </c>
      <c r="K696" s="247" t="s">
        <v>959</v>
      </c>
      <c r="L696" s="247" t="s">
        <v>104</v>
      </c>
      <c r="M696" s="247" t="s">
        <v>104</v>
      </c>
      <c r="N696" s="247"/>
    </row>
    <row r="697" spans="2:14" x14ac:dyDescent="0.4">
      <c r="B697" s="154">
        <f>VLOOKUP(C697,Companies[],3,FALSE)</f>
        <v>2875578</v>
      </c>
      <c r="C697" s="251" t="s">
        <v>422</v>
      </c>
      <c r="D697" s="247" t="s">
        <v>317</v>
      </c>
      <c r="E697" s="247" t="s">
        <v>911</v>
      </c>
      <c r="F697" s="247" t="s">
        <v>84</v>
      </c>
      <c r="G697" s="247" t="s">
        <v>84</v>
      </c>
      <c r="H697" s="247" t="s">
        <v>104</v>
      </c>
      <c r="I697" s="247" t="s">
        <v>90</v>
      </c>
      <c r="J697" s="248">
        <v>148500</v>
      </c>
      <c r="K697" s="247" t="s">
        <v>959</v>
      </c>
      <c r="L697" s="247" t="s">
        <v>104</v>
      </c>
      <c r="M697" s="247" t="s">
        <v>104</v>
      </c>
      <c r="N697" s="247"/>
    </row>
    <row r="698" spans="2:14" x14ac:dyDescent="0.4">
      <c r="B698" s="154">
        <f>VLOOKUP(C698,Companies[],3,FALSE)</f>
        <v>2875578</v>
      </c>
      <c r="C698" s="251" t="s">
        <v>422</v>
      </c>
      <c r="D698" s="247" t="s">
        <v>317</v>
      </c>
      <c r="E698" s="247" t="s">
        <v>913</v>
      </c>
      <c r="F698" s="247" t="s">
        <v>84</v>
      </c>
      <c r="G698" s="247" t="s">
        <v>84</v>
      </c>
      <c r="H698" s="247" t="s">
        <v>104</v>
      </c>
      <c r="I698" s="247" t="s">
        <v>90</v>
      </c>
      <c r="J698" s="248">
        <v>1300000</v>
      </c>
      <c r="K698" s="247" t="s">
        <v>959</v>
      </c>
      <c r="L698" s="247" t="s">
        <v>104</v>
      </c>
      <c r="M698" s="247" t="s">
        <v>104</v>
      </c>
      <c r="N698" s="247"/>
    </row>
    <row r="699" spans="2:14" ht="15.5" thickBot="1" x14ac:dyDescent="0.45">
      <c r="G699" s="248"/>
    </row>
    <row r="700" spans="2:14" ht="15.5" thickBot="1" x14ac:dyDescent="0.45">
      <c r="G700" s="248"/>
      <c r="H700" s="155" t="s">
        <v>932</v>
      </c>
      <c r="I700" s="156"/>
      <c r="J700" s="157">
        <f>SUMIF(Table10[Reporting currency],"USD",Table10[Revenue value])+(IFERROR(SUMIF(Table10[Reporting currency],"&lt;&gt;USD",Table10[Revenue value])/'Part 1 - About'!$E$45,0))</f>
        <v>946035599.17723083</v>
      </c>
    </row>
    <row r="701" spans="2:14" ht="15.5" thickBot="1" x14ac:dyDescent="0.45">
      <c r="G701" s="248"/>
      <c r="H701" s="193"/>
      <c r="I701" s="193"/>
      <c r="J701" s="194"/>
    </row>
    <row r="702" spans="2:14" ht="15.5" thickBot="1" x14ac:dyDescent="0.45">
      <c r="G702" s="248"/>
      <c r="H702" s="155" t="str">
        <f>"Total in "&amp;'Part 1 - About'!$E$44</f>
        <v>Total in MNT</v>
      </c>
      <c r="I702" s="156"/>
      <c r="J702" s="157">
        <f>SUM(Table10[Revenue value])</f>
        <v>2695737900211.5112</v>
      </c>
    </row>
    <row r="704" spans="2:14" x14ac:dyDescent="0.4">
      <c r="C704" s="330" t="s">
        <v>933</v>
      </c>
      <c r="D704" s="330"/>
      <c r="E704" s="330"/>
      <c r="F704" s="330"/>
      <c r="G704" s="330"/>
      <c r="H704" s="330"/>
      <c r="I704" s="330"/>
      <c r="J704" s="330"/>
      <c r="K704" s="330"/>
      <c r="L704" s="330"/>
      <c r="M704" s="330"/>
      <c r="N704" s="330"/>
    </row>
    <row r="705" spans="3:14" x14ac:dyDescent="0.4">
      <c r="C705" s="328" t="s">
        <v>934</v>
      </c>
      <c r="D705" s="328"/>
      <c r="E705" s="328"/>
      <c r="F705" s="328"/>
      <c r="G705" s="328"/>
      <c r="H705" s="328"/>
      <c r="I705" s="328"/>
      <c r="J705" s="328"/>
      <c r="K705" s="328"/>
      <c r="L705" s="328"/>
      <c r="M705" s="328"/>
      <c r="N705" s="328"/>
    </row>
    <row r="706" spans="3:14" x14ac:dyDescent="0.4">
      <c r="C706" s="328"/>
      <c r="D706" s="328"/>
      <c r="E706" s="328"/>
      <c r="F706" s="328"/>
      <c r="G706" s="328"/>
      <c r="H706" s="328"/>
      <c r="I706" s="328"/>
      <c r="J706" s="328"/>
      <c r="K706" s="328"/>
      <c r="L706" s="328"/>
      <c r="M706" s="328"/>
      <c r="N706" s="328"/>
    </row>
    <row r="707" spans="3:14" x14ac:dyDescent="0.4">
      <c r="C707" s="328" t="s">
        <v>935</v>
      </c>
      <c r="D707" s="328"/>
      <c r="E707" s="328"/>
      <c r="F707" s="328"/>
      <c r="G707" s="328"/>
      <c r="H707" s="328"/>
      <c r="I707" s="328"/>
      <c r="J707" s="328"/>
      <c r="K707" s="328"/>
      <c r="L707" s="328"/>
      <c r="M707" s="328"/>
      <c r="N707" s="328"/>
    </row>
    <row r="708" spans="3:14" x14ac:dyDescent="0.4">
      <c r="C708" s="328" t="s">
        <v>937</v>
      </c>
      <c r="D708" s="328"/>
      <c r="E708" s="328"/>
      <c r="F708" s="328"/>
      <c r="G708" s="328"/>
      <c r="H708" s="328"/>
      <c r="I708" s="328"/>
      <c r="J708" s="328"/>
      <c r="K708" s="328"/>
      <c r="L708" s="328"/>
      <c r="M708" s="328"/>
      <c r="N708" s="328"/>
    </row>
    <row r="709" spans="3:14" x14ac:dyDescent="0.4">
      <c r="C709" s="328" t="s">
        <v>938</v>
      </c>
      <c r="D709" s="328"/>
      <c r="E709" s="328"/>
      <c r="F709" s="328"/>
      <c r="G709" s="328"/>
      <c r="H709" s="328"/>
      <c r="I709" s="328"/>
      <c r="J709" s="328"/>
      <c r="K709" s="328"/>
      <c r="L709" s="328"/>
      <c r="M709" s="328"/>
      <c r="N709" s="328"/>
    </row>
    <row r="710" spans="3:14" x14ac:dyDescent="0.4">
      <c r="C710" s="328" t="s">
        <v>939</v>
      </c>
      <c r="D710" s="328"/>
      <c r="E710" s="328"/>
      <c r="F710" s="328"/>
      <c r="G710" s="328"/>
      <c r="H710" s="328"/>
      <c r="I710" s="328"/>
      <c r="J710" s="328"/>
      <c r="K710" s="328"/>
      <c r="L710" s="328"/>
      <c r="M710" s="328"/>
      <c r="N710" s="328"/>
    </row>
    <row r="711" spans="3:14" x14ac:dyDescent="0.4">
      <c r="C711" s="328" t="s">
        <v>940</v>
      </c>
      <c r="D711" s="328"/>
      <c r="E711" s="328"/>
      <c r="F711" s="328"/>
      <c r="G711" s="328"/>
      <c r="H711" s="328"/>
      <c r="I711" s="328"/>
      <c r="J711" s="328"/>
      <c r="K711" s="328"/>
      <c r="L711" s="328"/>
      <c r="M711" s="328"/>
      <c r="N711" s="328"/>
    </row>
    <row r="712" spans="3:14" x14ac:dyDescent="0.4">
      <c r="C712" s="328"/>
      <c r="D712" s="328"/>
      <c r="E712" s="328"/>
      <c r="F712" s="328"/>
      <c r="G712" s="328"/>
      <c r="H712" s="328"/>
      <c r="I712" s="328"/>
      <c r="J712" s="328"/>
      <c r="K712" s="328"/>
      <c r="L712" s="328"/>
      <c r="M712" s="328"/>
      <c r="N712" s="328"/>
    </row>
    <row r="713" spans="3:14" ht="15.5" thickBot="1" x14ac:dyDescent="0.45">
      <c r="C713" s="334"/>
      <c r="D713" s="334"/>
      <c r="E713" s="334"/>
      <c r="F713" s="334"/>
      <c r="G713" s="334"/>
      <c r="H713" s="334"/>
      <c r="I713" s="334"/>
      <c r="J713" s="334"/>
      <c r="K713" s="334"/>
      <c r="L713" s="334"/>
      <c r="M713" s="334"/>
      <c r="N713" s="334"/>
    </row>
    <row r="714" spans="3:14" x14ac:dyDescent="0.4">
      <c r="C714" s="332"/>
      <c r="D714" s="332"/>
      <c r="E714" s="332"/>
      <c r="F714" s="332"/>
      <c r="G714" s="332"/>
      <c r="H714" s="332"/>
      <c r="I714" s="332"/>
      <c r="J714" s="332"/>
      <c r="K714" s="332"/>
      <c r="L714" s="332"/>
      <c r="M714" s="332"/>
      <c r="N714" s="332"/>
    </row>
    <row r="715" spans="3:14" ht="15.5" thickBot="1" x14ac:dyDescent="0.45">
      <c r="C715" s="300" t="s">
        <v>33</v>
      </c>
      <c r="D715" s="301"/>
      <c r="E715" s="301"/>
      <c r="F715" s="301"/>
      <c r="G715" s="301"/>
      <c r="H715" s="301"/>
      <c r="I715" s="301"/>
      <c r="J715" s="301"/>
      <c r="K715" s="301"/>
      <c r="L715" s="301"/>
      <c r="M715" s="301"/>
      <c r="N715" s="301"/>
    </row>
    <row r="716" spans="3:14" x14ac:dyDescent="0.4">
      <c r="C716" s="302" t="s">
        <v>34</v>
      </c>
      <c r="D716" s="303"/>
      <c r="E716" s="303"/>
      <c r="F716" s="303"/>
      <c r="G716" s="303"/>
      <c r="H716" s="303"/>
      <c r="I716" s="303"/>
      <c r="J716" s="303"/>
      <c r="K716" s="303"/>
      <c r="L716" s="303"/>
      <c r="M716" s="303"/>
      <c r="N716" s="303"/>
    </row>
    <row r="717" spans="3:14" ht="15.5" thickBot="1" x14ac:dyDescent="0.45">
      <c r="C717" s="333"/>
      <c r="D717" s="333"/>
      <c r="E717" s="333"/>
      <c r="F717" s="333"/>
      <c r="G717" s="333"/>
      <c r="H717" s="333"/>
      <c r="I717" s="333"/>
      <c r="J717" s="333"/>
      <c r="K717" s="333"/>
      <c r="L717" s="333"/>
      <c r="M717" s="333"/>
      <c r="N717" s="333"/>
    </row>
    <row r="718" spans="3:14" x14ac:dyDescent="0.4">
      <c r="C718" s="288" t="s">
        <v>35</v>
      </c>
      <c r="D718" s="288"/>
      <c r="E718" s="288"/>
      <c r="F718" s="288"/>
      <c r="G718" s="288"/>
      <c r="H718" s="288"/>
      <c r="I718" s="288"/>
      <c r="J718" s="288"/>
      <c r="K718" s="288"/>
      <c r="L718" s="288"/>
      <c r="M718" s="288"/>
      <c r="N718" s="288"/>
    </row>
    <row r="719" spans="3:14" x14ac:dyDescent="0.4">
      <c r="C719" s="279" t="s">
        <v>36</v>
      </c>
      <c r="D719" s="279"/>
      <c r="E719" s="279"/>
      <c r="F719" s="279"/>
      <c r="G719" s="279"/>
      <c r="H719" s="279"/>
      <c r="I719" s="279"/>
      <c r="J719" s="279"/>
      <c r="K719" s="279"/>
      <c r="L719" s="279"/>
      <c r="M719" s="279"/>
      <c r="N719" s="279"/>
    </row>
    <row r="720" spans="3:14" x14ac:dyDescent="0.4">
      <c r="C720" s="288" t="s">
        <v>38</v>
      </c>
      <c r="D720" s="288"/>
      <c r="E720" s="288"/>
      <c r="F720" s="288"/>
      <c r="G720" s="288"/>
      <c r="H720" s="288"/>
      <c r="I720" s="288"/>
      <c r="J720" s="288"/>
      <c r="K720" s="288"/>
      <c r="L720" s="288"/>
      <c r="M720" s="288"/>
      <c r="N720" s="288"/>
    </row>
    <row r="723" spans="10:11" x14ac:dyDescent="0.4">
      <c r="J723" s="249"/>
    </row>
    <row r="724" spans="10:11" x14ac:dyDescent="0.4">
      <c r="J724" s="249"/>
      <c r="K724" s="250"/>
    </row>
    <row r="726" spans="10:11" x14ac:dyDescent="0.4">
      <c r="K726" s="250"/>
    </row>
  </sheetData>
  <protectedRanges>
    <protectedRange algorithmName="SHA-512" hashValue="19r0bVvPR7yZA0UiYij7Tv1CBk3noIABvFePbLhCJ4nk3L6A+Fy+RdPPS3STf+a52x4pG2PQK4FAkXK9epnlIA==" saltValue="gQC4yrLvnbJqxYZ0KSEoZA==" spinCount="100000" sqref="F699:H701 F702:G702 B15:B698 C699:D702" name="Government revenues_1"/>
    <protectedRange algorithmName="SHA-512" hashValue="19r0bVvPR7yZA0UiYij7Tv1CBk3noIABvFePbLhCJ4nk3L6A+Fy+RdPPS3STf+a52x4pG2PQK4FAkXK9epnlIA==" saltValue="gQC4yrLvnbJqxYZ0KSEoZA==" spinCount="100000" sqref="I700:I702" name="Government revenues_2"/>
    <protectedRange algorithmName="SHA-512" hashValue="19r0bVvPR7yZA0UiYij7Tv1CBk3noIABvFePbLhCJ4nk3L6A+Fy+RdPPS3STf+a52x4pG2PQK4FAkXK9epnlIA==" saltValue="gQC4yrLvnbJqxYZ0KSEoZA==" spinCount="100000" sqref="C15:C698" name="Government revenues_1_4"/>
  </protectedRanges>
  <mergeCells count="28">
    <mergeCell ref="C720:N720"/>
    <mergeCell ref="B13:N13"/>
    <mergeCell ref="C714:N714"/>
    <mergeCell ref="C715:N715"/>
    <mergeCell ref="C716:N716"/>
    <mergeCell ref="C717:N717"/>
    <mergeCell ref="C718:N718"/>
    <mergeCell ref="C719:N719"/>
    <mergeCell ref="C713:N713"/>
    <mergeCell ref="C2:N2"/>
    <mergeCell ref="C3:N3"/>
    <mergeCell ref="C4:N4"/>
    <mergeCell ref="C5:N5"/>
    <mergeCell ref="C6:N6"/>
    <mergeCell ref="C7:N7"/>
    <mergeCell ref="C8:N8"/>
    <mergeCell ref="C9:N9"/>
    <mergeCell ref="C711:N711"/>
    <mergeCell ref="C712:N712"/>
    <mergeCell ref="C10:N10"/>
    <mergeCell ref="C11:N11"/>
    <mergeCell ref="C704:N704"/>
    <mergeCell ref="C705:N705"/>
    <mergeCell ref="C706:N706"/>
    <mergeCell ref="C707:N707"/>
    <mergeCell ref="C708:N708"/>
    <mergeCell ref="C709:N709"/>
    <mergeCell ref="C710:N710"/>
  </mergeCells>
  <phoneticPr fontId="73" type="noConversion"/>
  <dataValidations xWindow="433" yWindow="636" count="14">
    <dataValidation type="list" allowBlank="1" showInputMessage="1" showErrorMessage="1" sqref="I15:I698" xr:uid="{00000000-0002-0000-0500-000000000000}">
      <formula1>Currency_code_list</formula1>
    </dataValidation>
    <dataValidation type="textLength" allowBlank="1" showInputMessage="1" showErrorMessage="1" sqref="A1:N14 J699:J701 H699:I699 H701:I701 H703:J703 K699:N703 B699:G703 B713:N720 A15:A698" xr:uid="{00000000-0002-0000-0500-000001000000}">
      <formula1>9999999</formula1>
      <formula2>99999999</formula2>
    </dataValidation>
    <dataValidation type="whole" allowBlank="1" showInputMessage="1" showErrorMessage="1" sqref="H700:I700 H702:I702" xr:uid="{00000000-0002-0000-0500-000002000000}">
      <formula1>1</formula1>
      <formula2>2</formula2>
    </dataValidation>
    <dataValidation type="list" allowBlank="1" showInputMessage="1" showErrorMessage="1" sqref="D15:D698" xr:uid="{7370B1BF-1A40-4166-9253-47F28582D4C3}">
      <formula1>Government_entities_list</formula1>
    </dataValidation>
    <dataValidation type="list" allowBlank="1" showInputMessage="1" showErrorMessage="1" sqref="B15:B698" xr:uid="{00000000-0002-0000-0500-000004000000}">
      <formula1>Sector_list</formula1>
    </dataValidation>
    <dataValidation type="list" allowBlank="1" showInputMessage="1" showErrorMessage="1" sqref="F15:G698 K15:K698" xr:uid="{00000000-0002-0000-0500-000005000000}">
      <formula1>Simple_options_list</formula1>
    </dataValidation>
    <dataValidation type="list" showInputMessage="1" showErrorMessage="1" sqref="H15:H698" xr:uid="{00000000-0002-0000-0500-000006000000}">
      <formula1>Projectname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698" xr:uid="{00000000-0002-0000-0500-000007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698" xr:uid="{00000000-0002-0000-0500-000008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698" xr:uid="{00000000-0002-0000-0500-000009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626:E630 E492:E501 E42:E50 E58:E66 E75:E98 E68:E73 E52:E56 E120:E127 E100:E102 E129:E132 E647:E652 E161:E176 E234:E244 E152:E159 E178:E185 E246:E260 E268:E277 E189:E223 E279:E283 E308:E312 E326:E331 E360:E370 E287:E304 E355:E358 E388:E395 E409:E417 E382:E386 E419:E431 E433:E441 E397:E401 E462:E474 E443:E454 E483:E487 E403:E407 E503:E509 E663:E683 E489:E490 E555:E561 E456:E460 E563:E568 E570:E592 E595:E608 E610:E624 E633:E639 E654:E661 E540:E553 E15:E27 E29:E39 E641:E644 E118 E104:E116 E134:E150 E187 E225:E232 E285 E306 E314:E324 E353 E372:E380 E333:E351 E262:E266 E476:E481 E511:E533 E535:E538 E685:E698" xr:uid="{00000000-0002-0000-0500-00000A000000}">
      <formula1>Revenue_stream_list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40:E41 E51 E67 E99 E103 E117 E128 E151 E177 E186 E224 E233 E245 E261 E278 E284 E305 E313 E325 E352 E359 E371 E381 E396 E408 E418 E432 E442 E455 E461 E475 E482 E488 E502 E510 E534 E562 E593:E594 E609 E625 E631:E632 E640 E645:E646 E653 E662 E684 E28 E57 E74 E119 E133 E160 E188 E267 E286 E307 E332 E354 E387 E402 E491 E539 E554 E569" xr:uid="{00000000-0002-0000-0500-00000B000000}"/>
    <dataValidation type="textLength" allowBlank="1" showInputMessage="1" showErrorMessage="1" errorTitle="Please do not edit these cells" error="Please do not edit these cells" sqref="C704:N705" xr:uid="{00000000-0002-0000-0500-00000C000000}">
      <formula1>10000</formula1>
      <formula2>50000</formula2>
    </dataValidation>
    <dataValidation type="list" showInputMessage="1" showErrorMessage="1" sqref="C15:C698" xr:uid="{65D8F943-689A-4616-AB4A-0CE73B6B72A3}">
      <formula1>Companies_list</formula1>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716:G716" r:id="rId3" display="Give us your feedback or report a conflict in the data! Write to us at  data@eiti.org" xr:uid="{00000000-0004-0000-0500-000002000000}"/>
    <hyperlink ref="C715:G715"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E1" zoomScale="75" zoomScaleNormal="75" workbookViewId="0">
      <selection activeCell="O60" sqref="O60"/>
    </sheetView>
  </sheetViews>
  <sheetFormatPr defaultColWidth="9.26953125" defaultRowHeight="14" x14ac:dyDescent="0.35"/>
  <cols>
    <col min="1" max="1" width="38.7265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13.54296875" customWidth="1"/>
    <col min="19" max="19" width="15.7265625" customWidth="1"/>
    <col min="20" max="20" width="10.7265625" customWidth="1"/>
    <col min="27" max="27" width="10.453125" customWidth="1"/>
    <col min="29" max="29" width="15.54296875" customWidth="1"/>
    <col min="31" max="31" width="16" customWidth="1"/>
  </cols>
  <sheetData>
    <row r="1" spans="1:31" x14ac:dyDescent="0.35">
      <c r="A1" s="1" t="s">
        <v>960</v>
      </c>
      <c r="I1" s="1" t="s">
        <v>961</v>
      </c>
      <c r="K1" s="1" t="s">
        <v>962</v>
      </c>
      <c r="N1" s="1" t="s">
        <v>963</v>
      </c>
      <c r="S1" s="1" t="s">
        <v>964</v>
      </c>
      <c r="AA1" s="1" t="s">
        <v>965</v>
      </c>
      <c r="AC1" s="1" t="s">
        <v>966</v>
      </c>
      <c r="AE1" s="1" t="s">
        <v>967</v>
      </c>
    </row>
    <row r="2" spans="1:31" ht="14.5" x14ac:dyDescent="0.35">
      <c r="A2" s="1" t="s">
        <v>968</v>
      </c>
      <c r="B2" s="1" t="s">
        <v>969</v>
      </c>
      <c r="C2" s="1" t="s">
        <v>53</v>
      </c>
      <c r="D2" s="1" t="s">
        <v>970</v>
      </c>
      <c r="E2" s="1" t="s">
        <v>971</v>
      </c>
      <c r="F2" s="1" t="s">
        <v>972</v>
      </c>
      <c r="G2" s="1" t="s">
        <v>432</v>
      </c>
      <c r="I2" t="s">
        <v>973</v>
      </c>
      <c r="K2" t="s">
        <v>973</v>
      </c>
      <c r="N2" s="4" t="s">
        <v>974</v>
      </c>
      <c r="O2" s="4" t="s">
        <v>975</v>
      </c>
      <c r="P2" s="4" t="s">
        <v>976</v>
      </c>
      <c r="S2" s="1" t="s">
        <v>977</v>
      </c>
      <c r="T2" s="1" t="s">
        <v>978</v>
      </c>
      <c r="U2" s="1" t="s">
        <v>979</v>
      </c>
      <c r="V2" s="1" t="s">
        <v>846</v>
      </c>
      <c r="W2" s="1" t="s">
        <v>847</v>
      </c>
      <c r="X2" s="1" t="s">
        <v>848</v>
      </c>
      <c r="Y2" s="1" t="s">
        <v>849</v>
      </c>
      <c r="AA2" s="1" t="s">
        <v>980</v>
      </c>
      <c r="AC2" t="s">
        <v>981</v>
      </c>
      <c r="AE2" t="s">
        <v>982</v>
      </c>
    </row>
    <row r="3" spans="1:31" x14ac:dyDescent="0.35">
      <c r="A3" t="s">
        <v>983</v>
      </c>
      <c r="B3" t="s">
        <v>984</v>
      </c>
      <c r="C3" t="s">
        <v>985</v>
      </c>
      <c r="D3" t="s">
        <v>986</v>
      </c>
      <c r="E3" t="s">
        <v>184</v>
      </c>
      <c r="F3">
        <v>840</v>
      </c>
      <c r="G3" t="s">
        <v>987</v>
      </c>
      <c r="I3" t="s">
        <v>988</v>
      </c>
      <c r="K3" s="6" t="s">
        <v>989</v>
      </c>
      <c r="N3" s="5" t="s">
        <v>990</v>
      </c>
      <c r="O3" s="5" t="s">
        <v>991</v>
      </c>
      <c r="P3" t="s">
        <v>992</v>
      </c>
      <c r="S3" t="s">
        <v>856</v>
      </c>
      <c r="T3" t="s">
        <v>993</v>
      </c>
      <c r="U3" t="s">
        <v>994</v>
      </c>
      <c r="V3" t="s">
        <v>995</v>
      </c>
      <c r="W3" t="s">
        <v>996</v>
      </c>
      <c r="X3" t="s">
        <v>856</v>
      </c>
      <c r="Y3" t="s">
        <v>856</v>
      </c>
      <c r="AA3" t="s">
        <v>997</v>
      </c>
      <c r="AC3" t="s">
        <v>998</v>
      </c>
      <c r="AE3" t="s">
        <v>316</v>
      </c>
    </row>
    <row r="4" spans="1:31" x14ac:dyDescent="0.35">
      <c r="A4" t="s">
        <v>999</v>
      </c>
      <c r="B4" t="s">
        <v>1000</v>
      </c>
      <c r="C4" t="s">
        <v>1001</v>
      </c>
      <c r="D4" t="s">
        <v>1002</v>
      </c>
      <c r="E4" t="s">
        <v>1003</v>
      </c>
      <c r="F4">
        <v>971</v>
      </c>
      <c r="G4" t="s">
        <v>1004</v>
      </c>
      <c r="I4" t="s">
        <v>61</v>
      </c>
      <c r="K4" t="s">
        <v>128</v>
      </c>
      <c r="N4" s="5" t="s">
        <v>1005</v>
      </c>
      <c r="O4" s="5" t="s">
        <v>1006</v>
      </c>
      <c r="P4" t="s">
        <v>1007</v>
      </c>
      <c r="S4" t="s">
        <v>1008</v>
      </c>
      <c r="T4" t="s">
        <v>1009</v>
      </c>
      <c r="U4" t="s">
        <v>1010</v>
      </c>
      <c r="V4" t="s">
        <v>995</v>
      </c>
      <c r="W4" t="s">
        <v>996</v>
      </c>
      <c r="X4" t="s">
        <v>1008</v>
      </c>
      <c r="Y4" t="s">
        <v>1008</v>
      </c>
      <c r="AA4" t="s">
        <v>80</v>
      </c>
      <c r="AC4" t="s">
        <v>1011</v>
      </c>
      <c r="AE4" t="s">
        <v>309</v>
      </c>
    </row>
    <row r="5" spans="1:31" x14ac:dyDescent="0.35">
      <c r="A5" t="s">
        <v>1012</v>
      </c>
      <c r="B5" t="s">
        <v>1013</v>
      </c>
      <c r="C5" t="s">
        <v>1014</v>
      </c>
      <c r="D5" t="s">
        <v>1015</v>
      </c>
      <c r="E5" t="s">
        <v>1016</v>
      </c>
      <c r="F5">
        <v>978</v>
      </c>
      <c r="G5" t="s">
        <v>1017</v>
      </c>
      <c r="I5" t="s">
        <v>1018</v>
      </c>
      <c r="K5" t="s">
        <v>76</v>
      </c>
      <c r="N5" s="5" t="s">
        <v>1019</v>
      </c>
      <c r="O5" s="5" t="s">
        <v>1020</v>
      </c>
      <c r="P5" t="s">
        <v>1021</v>
      </c>
      <c r="S5" t="s">
        <v>1022</v>
      </c>
      <c r="T5" t="s">
        <v>1023</v>
      </c>
      <c r="U5" t="s">
        <v>1024</v>
      </c>
      <c r="V5" t="s">
        <v>995</v>
      </c>
      <c r="W5" t="s">
        <v>1022</v>
      </c>
      <c r="X5" t="s">
        <v>1022</v>
      </c>
      <c r="Y5" t="s">
        <v>1022</v>
      </c>
      <c r="AA5" t="s">
        <v>81</v>
      </c>
      <c r="AC5" t="s">
        <v>435</v>
      </c>
      <c r="AE5" t="s">
        <v>318</v>
      </c>
    </row>
    <row r="6" spans="1:31" x14ac:dyDescent="0.35">
      <c r="A6" t="s">
        <v>1025</v>
      </c>
      <c r="B6" t="s">
        <v>1026</v>
      </c>
      <c r="C6" t="s">
        <v>1027</v>
      </c>
      <c r="D6" t="s">
        <v>1028</v>
      </c>
      <c r="E6" t="s">
        <v>1029</v>
      </c>
      <c r="F6">
        <v>8</v>
      </c>
      <c r="G6" t="s">
        <v>1030</v>
      </c>
      <c r="I6" t="s">
        <v>84</v>
      </c>
      <c r="K6" t="s">
        <v>104</v>
      </c>
      <c r="N6" s="5" t="s">
        <v>1031</v>
      </c>
      <c r="O6" s="5" t="s">
        <v>1032</v>
      </c>
      <c r="P6" t="s">
        <v>1033</v>
      </c>
      <c r="S6" t="s">
        <v>1034</v>
      </c>
      <c r="T6" t="s">
        <v>1035</v>
      </c>
      <c r="U6" t="s">
        <v>1036</v>
      </c>
      <c r="V6" t="s">
        <v>995</v>
      </c>
      <c r="W6" t="s">
        <v>1034</v>
      </c>
      <c r="X6" t="s">
        <v>1034</v>
      </c>
      <c r="Y6" t="s">
        <v>1034</v>
      </c>
      <c r="AA6" t="s">
        <v>335</v>
      </c>
      <c r="AC6" t="s">
        <v>1037</v>
      </c>
      <c r="AE6" t="s">
        <v>314</v>
      </c>
    </row>
    <row r="7" spans="1:31" x14ac:dyDescent="0.35">
      <c r="A7" t="s">
        <v>1038</v>
      </c>
      <c r="B7" t="s">
        <v>1039</v>
      </c>
      <c r="C7" t="s">
        <v>1040</v>
      </c>
      <c r="D7" t="s">
        <v>1041</v>
      </c>
      <c r="E7" t="s">
        <v>1042</v>
      </c>
      <c r="F7">
        <v>12</v>
      </c>
      <c r="G7" t="s">
        <v>1043</v>
      </c>
      <c r="I7" t="s">
        <v>104</v>
      </c>
      <c r="K7" t="s">
        <v>105</v>
      </c>
      <c r="N7" s="5" t="s">
        <v>1044</v>
      </c>
      <c r="O7" s="5" t="s">
        <v>1045</v>
      </c>
      <c r="P7" t="s">
        <v>1046</v>
      </c>
      <c r="S7" t="s">
        <v>863</v>
      </c>
      <c r="T7" t="s">
        <v>1047</v>
      </c>
      <c r="U7" t="s">
        <v>1048</v>
      </c>
      <c r="V7" t="s">
        <v>995</v>
      </c>
      <c r="W7" t="s">
        <v>1049</v>
      </c>
      <c r="X7" t="s">
        <v>863</v>
      </c>
      <c r="Y7" t="s">
        <v>863</v>
      </c>
      <c r="AA7" t="s">
        <v>104</v>
      </c>
      <c r="AC7" t="s">
        <v>319</v>
      </c>
      <c r="AE7" t="s">
        <v>319</v>
      </c>
    </row>
    <row r="8" spans="1:31" x14ac:dyDescent="0.35">
      <c r="A8" t="s">
        <v>1050</v>
      </c>
      <c r="B8" t="s">
        <v>1051</v>
      </c>
      <c r="C8" t="s">
        <v>1052</v>
      </c>
      <c r="D8" t="s">
        <v>1053</v>
      </c>
      <c r="E8" t="s">
        <v>184</v>
      </c>
      <c r="F8">
        <v>840</v>
      </c>
      <c r="G8" t="s">
        <v>987</v>
      </c>
      <c r="N8" s="5" t="s">
        <v>1054</v>
      </c>
      <c r="O8" s="5" t="s">
        <v>1055</v>
      </c>
      <c r="P8" t="s">
        <v>1056</v>
      </c>
      <c r="S8" t="s">
        <v>868</v>
      </c>
      <c r="T8" t="s">
        <v>1057</v>
      </c>
      <c r="U8" t="s">
        <v>1058</v>
      </c>
      <c r="V8" t="s">
        <v>995</v>
      </c>
      <c r="W8" t="s">
        <v>1049</v>
      </c>
      <c r="X8" t="s">
        <v>868</v>
      </c>
      <c r="Y8" t="s">
        <v>868</v>
      </c>
      <c r="AA8" t="s">
        <v>882</v>
      </c>
      <c r="AC8" t="s">
        <v>104</v>
      </c>
    </row>
    <row r="9" spans="1:31" x14ac:dyDescent="0.35">
      <c r="A9" t="s">
        <v>1059</v>
      </c>
      <c r="B9" t="s">
        <v>1060</v>
      </c>
      <c r="C9" t="s">
        <v>1061</v>
      </c>
      <c r="D9" t="s">
        <v>1062</v>
      </c>
      <c r="E9" t="s">
        <v>1016</v>
      </c>
      <c r="F9">
        <v>978</v>
      </c>
      <c r="G9" t="s">
        <v>1017</v>
      </c>
      <c r="I9" s="1" t="s">
        <v>1063</v>
      </c>
      <c r="N9" s="5" t="s">
        <v>1064</v>
      </c>
      <c r="O9" s="5" t="s">
        <v>1065</v>
      </c>
      <c r="P9" t="s">
        <v>1066</v>
      </c>
      <c r="S9" t="s">
        <v>875</v>
      </c>
      <c r="T9" t="s">
        <v>1067</v>
      </c>
      <c r="U9" t="s">
        <v>1068</v>
      </c>
      <c r="V9" t="s">
        <v>995</v>
      </c>
      <c r="W9" t="s">
        <v>1049</v>
      </c>
      <c r="X9" t="s">
        <v>1069</v>
      </c>
      <c r="Y9" t="s">
        <v>875</v>
      </c>
      <c r="AA9" t="s">
        <v>319</v>
      </c>
    </row>
    <row r="10" spans="1:31" x14ac:dyDescent="0.35">
      <c r="A10" t="s">
        <v>1070</v>
      </c>
      <c r="B10" t="s">
        <v>1071</v>
      </c>
      <c r="C10" t="s">
        <v>1072</v>
      </c>
      <c r="D10" t="s">
        <v>1073</v>
      </c>
      <c r="E10" t="s">
        <v>1074</v>
      </c>
      <c r="F10">
        <v>973</v>
      </c>
      <c r="G10" t="s">
        <v>1075</v>
      </c>
      <c r="I10" s="169" t="s">
        <v>971</v>
      </c>
      <c r="J10" s="169" t="s">
        <v>972</v>
      </c>
      <c r="K10" s="170" t="s">
        <v>432</v>
      </c>
      <c r="N10" s="5" t="s">
        <v>1076</v>
      </c>
      <c r="O10" s="5" t="s">
        <v>1077</v>
      </c>
      <c r="P10" t="s">
        <v>1078</v>
      </c>
      <c r="S10" t="s">
        <v>887</v>
      </c>
      <c r="T10" t="s">
        <v>1079</v>
      </c>
      <c r="U10" t="s">
        <v>1080</v>
      </c>
      <c r="V10" t="s">
        <v>995</v>
      </c>
      <c r="W10" t="s">
        <v>1049</v>
      </c>
      <c r="X10" t="s">
        <v>1069</v>
      </c>
      <c r="Y10" t="s">
        <v>887</v>
      </c>
    </row>
    <row r="11" spans="1:31" x14ac:dyDescent="0.35">
      <c r="A11" t="s">
        <v>1081</v>
      </c>
      <c r="B11" t="s">
        <v>1082</v>
      </c>
      <c r="C11" t="s">
        <v>1083</v>
      </c>
      <c r="D11" t="s">
        <v>1084</v>
      </c>
      <c r="E11" t="s">
        <v>1085</v>
      </c>
      <c r="F11">
        <v>951</v>
      </c>
      <c r="G11" t="s">
        <v>1086</v>
      </c>
      <c r="I11" s="2" t="s">
        <v>1087</v>
      </c>
      <c r="J11" s="2">
        <v>784</v>
      </c>
      <c r="K11" s="3" t="s">
        <v>1088</v>
      </c>
      <c r="N11" s="5" t="s">
        <v>1089</v>
      </c>
      <c r="O11" s="5" t="s">
        <v>1090</v>
      </c>
      <c r="P11" t="s">
        <v>1091</v>
      </c>
      <c r="S11" t="s">
        <v>1092</v>
      </c>
      <c r="T11" t="s">
        <v>1093</v>
      </c>
      <c r="U11" t="s">
        <v>1094</v>
      </c>
      <c r="V11" t="s">
        <v>995</v>
      </c>
      <c r="W11" t="s">
        <v>1049</v>
      </c>
      <c r="X11" t="s">
        <v>1069</v>
      </c>
      <c r="Y11" t="s">
        <v>1092</v>
      </c>
    </row>
    <row r="12" spans="1:31" x14ac:dyDescent="0.35">
      <c r="A12" t="s">
        <v>1095</v>
      </c>
      <c r="B12" t="s">
        <v>1096</v>
      </c>
      <c r="C12" t="s">
        <v>1097</v>
      </c>
      <c r="D12" t="s">
        <v>1098</v>
      </c>
      <c r="E12" t="s">
        <v>1085</v>
      </c>
      <c r="F12">
        <v>951</v>
      </c>
      <c r="G12" t="s">
        <v>1086</v>
      </c>
      <c r="I12" s="2" t="s">
        <v>1003</v>
      </c>
      <c r="J12" s="2">
        <v>971</v>
      </c>
      <c r="K12" s="3" t="s">
        <v>1004</v>
      </c>
      <c r="N12" s="5" t="s">
        <v>1099</v>
      </c>
      <c r="O12" s="5" t="s">
        <v>1100</v>
      </c>
      <c r="P12" t="s">
        <v>1101</v>
      </c>
      <c r="S12" t="s">
        <v>860</v>
      </c>
      <c r="T12" t="s">
        <v>1102</v>
      </c>
      <c r="U12" t="s">
        <v>1103</v>
      </c>
      <c r="V12" t="s">
        <v>995</v>
      </c>
      <c r="W12" t="s">
        <v>1104</v>
      </c>
      <c r="X12" t="s">
        <v>860</v>
      </c>
      <c r="Y12" t="s">
        <v>860</v>
      </c>
    </row>
    <row r="13" spans="1:31" x14ac:dyDescent="0.35">
      <c r="A13" t="s">
        <v>1105</v>
      </c>
      <c r="B13" t="s">
        <v>1106</v>
      </c>
      <c r="C13" t="s">
        <v>1107</v>
      </c>
      <c r="D13" t="s">
        <v>1108</v>
      </c>
      <c r="E13" t="s">
        <v>1109</v>
      </c>
      <c r="F13">
        <v>32</v>
      </c>
      <c r="G13" t="s">
        <v>1110</v>
      </c>
      <c r="I13" s="2" t="s">
        <v>1029</v>
      </c>
      <c r="J13" s="2">
        <v>8</v>
      </c>
      <c r="K13" s="3" t="s">
        <v>1030</v>
      </c>
      <c r="N13" s="5" t="s">
        <v>1111</v>
      </c>
      <c r="O13" s="5" t="s">
        <v>1112</v>
      </c>
      <c r="P13" t="s">
        <v>1113</v>
      </c>
      <c r="S13" t="s">
        <v>1114</v>
      </c>
      <c r="T13" t="s">
        <v>1115</v>
      </c>
      <c r="U13" t="s">
        <v>1116</v>
      </c>
      <c r="V13" t="s">
        <v>995</v>
      </c>
      <c r="W13" t="s">
        <v>1104</v>
      </c>
      <c r="X13" t="s">
        <v>1114</v>
      </c>
      <c r="Y13" t="s">
        <v>1114</v>
      </c>
    </row>
    <row r="14" spans="1:31" x14ac:dyDescent="0.35">
      <c r="A14" t="s">
        <v>1117</v>
      </c>
      <c r="B14" t="s">
        <v>1118</v>
      </c>
      <c r="C14" t="s">
        <v>1119</v>
      </c>
      <c r="D14" t="s">
        <v>1120</v>
      </c>
      <c r="E14" t="s">
        <v>1121</v>
      </c>
      <c r="F14">
        <v>51</v>
      </c>
      <c r="G14" t="s">
        <v>1122</v>
      </c>
      <c r="I14" s="2" t="s">
        <v>1121</v>
      </c>
      <c r="J14" s="2">
        <v>51</v>
      </c>
      <c r="K14" s="3" t="s">
        <v>1122</v>
      </c>
      <c r="N14" s="5" t="s">
        <v>1123</v>
      </c>
      <c r="O14" s="5" t="s">
        <v>1124</v>
      </c>
      <c r="P14" t="s">
        <v>1125</v>
      </c>
      <c r="S14" t="s">
        <v>1126</v>
      </c>
      <c r="T14" t="s">
        <v>1127</v>
      </c>
      <c r="U14" t="s">
        <v>1128</v>
      </c>
      <c r="V14" t="s">
        <v>995</v>
      </c>
      <c r="W14" t="s">
        <v>1104</v>
      </c>
      <c r="X14" t="s">
        <v>1126</v>
      </c>
      <c r="Y14" t="s">
        <v>1126</v>
      </c>
    </row>
    <row r="15" spans="1:31" x14ac:dyDescent="0.35">
      <c r="A15" t="s">
        <v>1129</v>
      </c>
      <c r="B15" t="s">
        <v>1130</v>
      </c>
      <c r="C15" t="s">
        <v>1131</v>
      </c>
      <c r="D15" t="s">
        <v>1132</v>
      </c>
      <c r="E15" t="s">
        <v>1133</v>
      </c>
      <c r="F15">
        <v>533</v>
      </c>
      <c r="G15" t="s">
        <v>1134</v>
      </c>
      <c r="I15" s="2" t="s">
        <v>1135</v>
      </c>
      <c r="J15" s="2">
        <v>532</v>
      </c>
      <c r="K15" s="3" t="s">
        <v>1136</v>
      </c>
      <c r="N15" s="5" t="s">
        <v>1137</v>
      </c>
      <c r="O15" s="5" t="s">
        <v>1138</v>
      </c>
      <c r="P15" t="s">
        <v>1139</v>
      </c>
      <c r="S15" t="s">
        <v>879</v>
      </c>
      <c r="T15" t="s">
        <v>1140</v>
      </c>
      <c r="U15" t="s">
        <v>1141</v>
      </c>
      <c r="V15" t="s">
        <v>995</v>
      </c>
      <c r="W15" t="s">
        <v>879</v>
      </c>
      <c r="X15" t="s">
        <v>879</v>
      </c>
      <c r="Y15" t="s">
        <v>879</v>
      </c>
    </row>
    <row r="16" spans="1:31" x14ac:dyDescent="0.35">
      <c r="A16" t="s">
        <v>1142</v>
      </c>
      <c r="B16" t="s">
        <v>1143</v>
      </c>
      <c r="C16" t="s">
        <v>1144</v>
      </c>
      <c r="D16" t="s">
        <v>1145</v>
      </c>
      <c r="E16" t="s">
        <v>1146</v>
      </c>
      <c r="F16">
        <v>36</v>
      </c>
      <c r="G16" t="s">
        <v>1147</v>
      </c>
      <c r="I16" s="2" t="s">
        <v>1074</v>
      </c>
      <c r="J16" s="2">
        <v>973</v>
      </c>
      <c r="K16" s="3" t="s">
        <v>1075</v>
      </c>
      <c r="N16" s="5" t="s">
        <v>1148</v>
      </c>
      <c r="O16" s="5" t="s">
        <v>1149</v>
      </c>
      <c r="P16" t="s">
        <v>1150</v>
      </c>
      <c r="S16" t="s">
        <v>890</v>
      </c>
      <c r="T16" t="s">
        <v>1151</v>
      </c>
      <c r="U16" t="s">
        <v>1152</v>
      </c>
      <c r="V16" t="s">
        <v>1153</v>
      </c>
      <c r="W16" t="s">
        <v>890</v>
      </c>
      <c r="X16" t="s">
        <v>890</v>
      </c>
      <c r="Y16" t="s">
        <v>890</v>
      </c>
    </row>
    <row r="17" spans="1:25" x14ac:dyDescent="0.35">
      <c r="A17" t="s">
        <v>1154</v>
      </c>
      <c r="B17" t="s">
        <v>1155</v>
      </c>
      <c r="C17" t="s">
        <v>1156</v>
      </c>
      <c r="D17" t="s">
        <v>1157</v>
      </c>
      <c r="E17" t="s">
        <v>1016</v>
      </c>
      <c r="F17">
        <v>978</v>
      </c>
      <c r="G17" t="s">
        <v>1017</v>
      </c>
      <c r="I17" s="2" t="s">
        <v>1109</v>
      </c>
      <c r="J17" s="2">
        <v>32</v>
      </c>
      <c r="K17" s="3" t="s">
        <v>1110</v>
      </c>
      <c r="N17" s="5" t="s">
        <v>1158</v>
      </c>
      <c r="O17" s="5" t="s">
        <v>1159</v>
      </c>
      <c r="P17" t="s">
        <v>1160</v>
      </c>
      <c r="S17" t="s">
        <v>899</v>
      </c>
      <c r="T17" t="s">
        <v>1161</v>
      </c>
      <c r="U17" t="s">
        <v>1162</v>
      </c>
      <c r="V17" t="s">
        <v>1163</v>
      </c>
      <c r="W17" t="s">
        <v>1164</v>
      </c>
      <c r="X17" t="s">
        <v>1165</v>
      </c>
      <c r="Y17" t="s">
        <v>899</v>
      </c>
    </row>
    <row r="18" spans="1:25" x14ac:dyDescent="0.35">
      <c r="A18" t="s">
        <v>1166</v>
      </c>
      <c r="B18" t="s">
        <v>1167</v>
      </c>
      <c r="C18" t="s">
        <v>1168</v>
      </c>
      <c r="D18" t="s">
        <v>1169</v>
      </c>
      <c r="E18" t="s">
        <v>1170</v>
      </c>
      <c r="F18">
        <v>944</v>
      </c>
      <c r="G18" t="s">
        <v>1171</v>
      </c>
      <c r="I18" s="2" t="s">
        <v>1146</v>
      </c>
      <c r="J18" s="2">
        <v>36</v>
      </c>
      <c r="K18" s="3" t="s">
        <v>1147</v>
      </c>
      <c r="N18" s="5" t="s">
        <v>1172</v>
      </c>
      <c r="O18" s="5" t="s">
        <v>1173</v>
      </c>
      <c r="P18" t="s">
        <v>1174</v>
      </c>
      <c r="S18" t="s">
        <v>1175</v>
      </c>
      <c r="T18" t="s">
        <v>1176</v>
      </c>
      <c r="U18" t="s">
        <v>1177</v>
      </c>
      <c r="V18" t="s">
        <v>1163</v>
      </c>
      <c r="W18" t="s">
        <v>1164</v>
      </c>
      <c r="X18" t="s">
        <v>1165</v>
      </c>
      <c r="Y18" t="s">
        <v>1175</v>
      </c>
    </row>
    <row r="19" spans="1:25" x14ac:dyDescent="0.35">
      <c r="A19" t="s">
        <v>1178</v>
      </c>
      <c r="B19" t="s">
        <v>1179</v>
      </c>
      <c r="C19" t="s">
        <v>1180</v>
      </c>
      <c r="D19" t="s">
        <v>1181</v>
      </c>
      <c r="E19" t="s">
        <v>1182</v>
      </c>
      <c r="F19">
        <v>44</v>
      </c>
      <c r="G19" t="s">
        <v>1183</v>
      </c>
      <c r="I19" s="2" t="s">
        <v>1133</v>
      </c>
      <c r="J19" s="2">
        <v>533</v>
      </c>
      <c r="K19" s="3" t="s">
        <v>1134</v>
      </c>
      <c r="N19" s="5" t="s">
        <v>1184</v>
      </c>
      <c r="O19" s="5" t="s">
        <v>1185</v>
      </c>
      <c r="P19" t="s">
        <v>1186</v>
      </c>
      <c r="S19" t="s">
        <v>1187</v>
      </c>
      <c r="T19" t="s">
        <v>1188</v>
      </c>
      <c r="U19" t="s">
        <v>1189</v>
      </c>
      <c r="V19" t="s">
        <v>1163</v>
      </c>
      <c r="W19" t="s">
        <v>1164</v>
      </c>
      <c r="X19" t="s">
        <v>1187</v>
      </c>
      <c r="Y19" t="s">
        <v>1187</v>
      </c>
    </row>
    <row r="20" spans="1:25" x14ac:dyDescent="0.35">
      <c r="A20" t="s">
        <v>1190</v>
      </c>
      <c r="B20" t="s">
        <v>1191</v>
      </c>
      <c r="C20" t="s">
        <v>1192</v>
      </c>
      <c r="D20" t="s">
        <v>1193</v>
      </c>
      <c r="E20" t="s">
        <v>1194</v>
      </c>
      <c r="F20">
        <v>48</v>
      </c>
      <c r="G20" t="s">
        <v>1195</v>
      </c>
      <c r="I20" s="2" t="s">
        <v>1170</v>
      </c>
      <c r="J20" s="2">
        <v>944</v>
      </c>
      <c r="K20" s="3" t="s">
        <v>1171</v>
      </c>
      <c r="N20" s="5" t="s">
        <v>1196</v>
      </c>
      <c r="O20" s="5" t="s">
        <v>1197</v>
      </c>
      <c r="P20" t="s">
        <v>1198</v>
      </c>
      <c r="S20" t="s">
        <v>871</v>
      </c>
      <c r="T20" t="s">
        <v>1199</v>
      </c>
      <c r="U20" t="s">
        <v>1200</v>
      </c>
      <c r="V20" t="s">
        <v>1163</v>
      </c>
      <c r="W20" t="s">
        <v>1164</v>
      </c>
      <c r="X20" t="s">
        <v>1201</v>
      </c>
      <c r="Y20" t="s">
        <v>871</v>
      </c>
    </row>
    <row r="21" spans="1:25" x14ac:dyDescent="0.35">
      <c r="A21" t="s">
        <v>1202</v>
      </c>
      <c r="B21" t="s">
        <v>1203</v>
      </c>
      <c r="C21" t="s">
        <v>1204</v>
      </c>
      <c r="D21" t="s">
        <v>1205</v>
      </c>
      <c r="E21" t="s">
        <v>1206</v>
      </c>
      <c r="F21">
        <v>50</v>
      </c>
      <c r="G21" t="s">
        <v>1207</v>
      </c>
      <c r="I21" s="2" t="s">
        <v>1208</v>
      </c>
      <c r="J21" s="2">
        <v>977</v>
      </c>
      <c r="K21" s="3" t="s">
        <v>1209</v>
      </c>
      <c r="N21" s="5" t="s">
        <v>1210</v>
      </c>
      <c r="O21" s="5" t="s">
        <v>1211</v>
      </c>
      <c r="P21" t="s">
        <v>1212</v>
      </c>
      <c r="S21" t="s">
        <v>1213</v>
      </c>
      <c r="T21" t="s">
        <v>1214</v>
      </c>
      <c r="U21" t="s">
        <v>1215</v>
      </c>
      <c r="V21" t="s">
        <v>1163</v>
      </c>
      <c r="W21" t="s">
        <v>1164</v>
      </c>
      <c r="X21" t="s">
        <v>1201</v>
      </c>
      <c r="Y21" t="s">
        <v>1213</v>
      </c>
    </row>
    <row r="22" spans="1:25" x14ac:dyDescent="0.35">
      <c r="A22" t="s">
        <v>1216</v>
      </c>
      <c r="B22" t="s">
        <v>1217</v>
      </c>
      <c r="C22" t="s">
        <v>1218</v>
      </c>
      <c r="D22" t="s">
        <v>1219</v>
      </c>
      <c r="E22" t="s">
        <v>1220</v>
      </c>
      <c r="F22">
        <v>52</v>
      </c>
      <c r="G22" t="s">
        <v>1221</v>
      </c>
      <c r="I22" s="2" t="s">
        <v>1220</v>
      </c>
      <c r="J22" s="2">
        <v>52</v>
      </c>
      <c r="K22" s="3" t="s">
        <v>1221</v>
      </c>
      <c r="N22" s="5" t="s">
        <v>1222</v>
      </c>
      <c r="O22" s="5" t="s">
        <v>1223</v>
      </c>
      <c r="P22" t="s">
        <v>1224</v>
      </c>
      <c r="S22" t="s">
        <v>1225</v>
      </c>
      <c r="T22" t="s">
        <v>1226</v>
      </c>
      <c r="U22" t="s">
        <v>1227</v>
      </c>
      <c r="V22" t="s">
        <v>1163</v>
      </c>
      <c r="W22" t="s">
        <v>1164</v>
      </c>
      <c r="X22" t="s">
        <v>1201</v>
      </c>
      <c r="Y22" t="s">
        <v>1228</v>
      </c>
    </row>
    <row r="23" spans="1:25" x14ac:dyDescent="0.35">
      <c r="A23" t="s">
        <v>1229</v>
      </c>
      <c r="B23" t="s">
        <v>1230</v>
      </c>
      <c r="C23" t="s">
        <v>1231</v>
      </c>
      <c r="D23" t="s">
        <v>1232</v>
      </c>
      <c r="E23" t="s">
        <v>1233</v>
      </c>
      <c r="F23">
        <v>974</v>
      </c>
      <c r="G23" t="s">
        <v>1234</v>
      </c>
      <c r="I23" s="2" t="s">
        <v>1206</v>
      </c>
      <c r="J23" s="2">
        <v>50</v>
      </c>
      <c r="K23" s="3" t="s">
        <v>1207</v>
      </c>
      <c r="N23" s="5" t="s">
        <v>1235</v>
      </c>
      <c r="O23" s="5" t="s">
        <v>1236</v>
      </c>
      <c r="P23" t="s">
        <v>1237</v>
      </c>
      <c r="S23" t="s">
        <v>1238</v>
      </c>
      <c r="T23" t="s">
        <v>1239</v>
      </c>
      <c r="U23" t="s">
        <v>1240</v>
      </c>
      <c r="V23" t="s">
        <v>1163</v>
      </c>
      <c r="W23" t="s">
        <v>1164</v>
      </c>
      <c r="X23" t="s">
        <v>1201</v>
      </c>
      <c r="Y23" t="s">
        <v>1228</v>
      </c>
    </row>
    <row r="24" spans="1:25" x14ac:dyDescent="0.35">
      <c r="A24" t="s">
        <v>1241</v>
      </c>
      <c r="B24" t="s">
        <v>1242</v>
      </c>
      <c r="C24" t="s">
        <v>1243</v>
      </c>
      <c r="D24" t="s">
        <v>1244</v>
      </c>
      <c r="E24" t="s">
        <v>1016</v>
      </c>
      <c r="F24">
        <v>978</v>
      </c>
      <c r="G24" t="s">
        <v>1017</v>
      </c>
      <c r="I24" s="2" t="s">
        <v>1245</v>
      </c>
      <c r="J24" s="2">
        <v>975</v>
      </c>
      <c r="K24" s="3" t="s">
        <v>1246</v>
      </c>
      <c r="N24" s="5" t="s">
        <v>1247</v>
      </c>
      <c r="O24" s="5" t="s">
        <v>1248</v>
      </c>
      <c r="P24" t="s">
        <v>1249</v>
      </c>
      <c r="S24" t="s">
        <v>926</v>
      </c>
      <c r="T24" t="s">
        <v>1250</v>
      </c>
      <c r="U24" t="s">
        <v>1251</v>
      </c>
      <c r="V24" t="s">
        <v>1163</v>
      </c>
      <c r="W24" t="s">
        <v>1164</v>
      </c>
      <c r="X24" t="s">
        <v>1201</v>
      </c>
      <c r="Y24" t="s">
        <v>926</v>
      </c>
    </row>
    <row r="25" spans="1:25" x14ac:dyDescent="0.35">
      <c r="A25" t="s">
        <v>1252</v>
      </c>
      <c r="B25" t="s">
        <v>1253</v>
      </c>
      <c r="C25" t="s">
        <v>1254</v>
      </c>
      <c r="D25" t="s">
        <v>1255</v>
      </c>
      <c r="E25" t="s">
        <v>1256</v>
      </c>
      <c r="F25">
        <v>84</v>
      </c>
      <c r="G25" t="s">
        <v>1257</v>
      </c>
      <c r="I25" s="2" t="s">
        <v>1194</v>
      </c>
      <c r="J25" s="2">
        <v>48</v>
      </c>
      <c r="K25" s="3" t="s">
        <v>1195</v>
      </c>
      <c r="N25" s="5" t="s">
        <v>1258</v>
      </c>
      <c r="O25" s="5" t="s">
        <v>1259</v>
      </c>
      <c r="P25" t="s">
        <v>1260</v>
      </c>
      <c r="S25" t="s">
        <v>1261</v>
      </c>
      <c r="T25" t="s">
        <v>1262</v>
      </c>
      <c r="U25" t="s">
        <v>1263</v>
      </c>
      <c r="V25" t="s">
        <v>1163</v>
      </c>
      <c r="W25" t="s">
        <v>1164</v>
      </c>
      <c r="X25" t="s">
        <v>1201</v>
      </c>
      <c r="Y25" t="s">
        <v>1261</v>
      </c>
    </row>
    <row r="26" spans="1:25" x14ac:dyDescent="0.35">
      <c r="A26" t="s">
        <v>1264</v>
      </c>
      <c r="B26" t="s">
        <v>1265</v>
      </c>
      <c r="C26" t="s">
        <v>1266</v>
      </c>
      <c r="D26" t="s">
        <v>1267</v>
      </c>
      <c r="E26" t="s">
        <v>1268</v>
      </c>
      <c r="F26">
        <v>952</v>
      </c>
      <c r="G26" t="s">
        <v>1269</v>
      </c>
      <c r="I26" s="2" t="s">
        <v>1270</v>
      </c>
      <c r="J26" s="2">
        <v>108</v>
      </c>
      <c r="K26" s="3" t="s">
        <v>1271</v>
      </c>
      <c r="N26" s="5" t="s">
        <v>1272</v>
      </c>
      <c r="O26" s="5" t="s">
        <v>1273</v>
      </c>
      <c r="P26" t="s">
        <v>1274</v>
      </c>
      <c r="S26" t="s">
        <v>1275</v>
      </c>
      <c r="T26" t="s">
        <v>1276</v>
      </c>
      <c r="U26" t="s">
        <v>1277</v>
      </c>
      <c r="V26" t="s">
        <v>1163</v>
      </c>
      <c r="W26" t="s">
        <v>1278</v>
      </c>
      <c r="X26" t="s">
        <v>1275</v>
      </c>
      <c r="Y26" t="s">
        <v>1275</v>
      </c>
    </row>
    <row r="27" spans="1:25" x14ac:dyDescent="0.35">
      <c r="A27" t="s">
        <v>1279</v>
      </c>
      <c r="B27" t="s">
        <v>1280</v>
      </c>
      <c r="C27" t="s">
        <v>1281</v>
      </c>
      <c r="D27" t="s">
        <v>1282</v>
      </c>
      <c r="E27" t="s">
        <v>1283</v>
      </c>
      <c r="F27">
        <v>60</v>
      </c>
      <c r="G27" t="s">
        <v>1284</v>
      </c>
      <c r="I27" s="2" t="s">
        <v>1283</v>
      </c>
      <c r="J27" s="2">
        <v>60</v>
      </c>
      <c r="K27" s="3" t="s">
        <v>1284</v>
      </c>
      <c r="N27" s="5" t="s">
        <v>1285</v>
      </c>
      <c r="O27" s="5" t="s">
        <v>1286</v>
      </c>
      <c r="P27" t="s">
        <v>1287</v>
      </c>
      <c r="S27" t="s">
        <v>1288</v>
      </c>
      <c r="T27" t="s">
        <v>1289</v>
      </c>
      <c r="U27" t="s">
        <v>1290</v>
      </c>
      <c r="V27" t="s">
        <v>1163</v>
      </c>
      <c r="W27" t="s">
        <v>1278</v>
      </c>
      <c r="X27" t="s">
        <v>1288</v>
      </c>
      <c r="Y27" t="s">
        <v>1288</v>
      </c>
    </row>
    <row r="28" spans="1:25" x14ac:dyDescent="0.35">
      <c r="A28" t="s">
        <v>1291</v>
      </c>
      <c r="B28" t="s">
        <v>1292</v>
      </c>
      <c r="C28" t="s">
        <v>1293</v>
      </c>
      <c r="D28" t="s">
        <v>1294</v>
      </c>
      <c r="E28" t="s">
        <v>1293</v>
      </c>
      <c r="F28">
        <v>64</v>
      </c>
      <c r="G28" t="s">
        <v>1295</v>
      </c>
      <c r="I28" s="2" t="s">
        <v>1296</v>
      </c>
      <c r="J28" s="2">
        <v>96</v>
      </c>
      <c r="K28" s="3" t="s">
        <v>1297</v>
      </c>
      <c r="N28" s="5" t="s">
        <v>1298</v>
      </c>
      <c r="O28" s="5" t="s">
        <v>1299</v>
      </c>
      <c r="P28" t="s">
        <v>1300</v>
      </c>
      <c r="S28" t="s">
        <v>902</v>
      </c>
      <c r="T28" t="s">
        <v>1301</v>
      </c>
      <c r="U28" t="s">
        <v>1302</v>
      </c>
      <c r="V28" t="s">
        <v>1163</v>
      </c>
      <c r="W28" t="s">
        <v>902</v>
      </c>
      <c r="X28" t="s">
        <v>902</v>
      </c>
      <c r="Y28" t="s">
        <v>902</v>
      </c>
    </row>
    <row r="29" spans="1:25" x14ac:dyDescent="0.35">
      <c r="A29" t="s">
        <v>1303</v>
      </c>
      <c r="B29" t="s">
        <v>1304</v>
      </c>
      <c r="C29" t="s">
        <v>1305</v>
      </c>
      <c r="D29" t="s">
        <v>1306</v>
      </c>
      <c r="E29" t="s">
        <v>1307</v>
      </c>
      <c r="F29">
        <v>68</v>
      </c>
      <c r="G29" t="s">
        <v>1308</v>
      </c>
      <c r="I29" s="2" t="s">
        <v>1307</v>
      </c>
      <c r="J29" s="2">
        <v>68</v>
      </c>
      <c r="K29" s="3" t="s">
        <v>1308</v>
      </c>
      <c r="N29" s="5" t="s">
        <v>1309</v>
      </c>
      <c r="O29" s="5" t="s">
        <v>1310</v>
      </c>
      <c r="P29" t="s">
        <v>1311</v>
      </c>
      <c r="S29" t="s">
        <v>930</v>
      </c>
      <c r="T29" t="s">
        <v>1312</v>
      </c>
      <c r="U29" t="s">
        <v>1313</v>
      </c>
      <c r="V29" t="s">
        <v>1163</v>
      </c>
      <c r="W29" t="s">
        <v>930</v>
      </c>
      <c r="X29" t="s">
        <v>930</v>
      </c>
      <c r="Y29" t="s">
        <v>930</v>
      </c>
    </row>
    <row r="30" spans="1:25" x14ac:dyDescent="0.35">
      <c r="A30" t="s">
        <v>1314</v>
      </c>
      <c r="B30" t="s">
        <v>1315</v>
      </c>
      <c r="C30" t="s">
        <v>1316</v>
      </c>
      <c r="D30" t="s">
        <v>1317</v>
      </c>
      <c r="E30" t="s">
        <v>1208</v>
      </c>
      <c r="F30">
        <v>977</v>
      </c>
      <c r="G30" t="s">
        <v>1209</v>
      </c>
      <c r="I30" s="2" t="s">
        <v>1318</v>
      </c>
      <c r="J30" s="2">
        <v>986</v>
      </c>
      <c r="K30" s="3" t="s">
        <v>1319</v>
      </c>
      <c r="N30" s="5" t="s">
        <v>1320</v>
      </c>
      <c r="O30" s="5" t="s">
        <v>1321</v>
      </c>
      <c r="P30" t="s">
        <v>1322</v>
      </c>
      <c r="S30" t="s">
        <v>1323</v>
      </c>
      <c r="T30" t="s">
        <v>1323</v>
      </c>
      <c r="U30" t="s">
        <v>1323</v>
      </c>
      <c r="V30" t="s">
        <v>1323</v>
      </c>
      <c r="W30" t="s">
        <v>1323</v>
      </c>
      <c r="X30" t="s">
        <v>1323</v>
      </c>
      <c r="Y30" t="s">
        <v>1323</v>
      </c>
    </row>
    <row r="31" spans="1:25" x14ac:dyDescent="0.35">
      <c r="A31" t="s">
        <v>1324</v>
      </c>
      <c r="B31" t="s">
        <v>1325</v>
      </c>
      <c r="C31" t="s">
        <v>1326</v>
      </c>
      <c r="D31" t="s">
        <v>1327</v>
      </c>
      <c r="E31" t="s">
        <v>1328</v>
      </c>
      <c r="F31">
        <v>72</v>
      </c>
      <c r="G31" t="s">
        <v>1329</v>
      </c>
      <c r="I31" s="2" t="s">
        <v>1182</v>
      </c>
      <c r="J31" s="2">
        <v>44</v>
      </c>
      <c r="K31" s="3" t="s">
        <v>1183</v>
      </c>
      <c r="N31" s="5" t="s">
        <v>1330</v>
      </c>
      <c r="O31" s="5" t="s">
        <v>1331</v>
      </c>
      <c r="P31" t="s">
        <v>1332</v>
      </c>
    </row>
    <row r="32" spans="1:25" x14ac:dyDescent="0.35">
      <c r="A32" t="s">
        <v>1333</v>
      </c>
      <c r="B32" t="s">
        <v>1334</v>
      </c>
      <c r="C32" t="s">
        <v>1335</v>
      </c>
      <c r="D32" t="s">
        <v>1336</v>
      </c>
      <c r="E32" t="s">
        <v>1318</v>
      </c>
      <c r="F32">
        <v>986</v>
      </c>
      <c r="G32" t="s">
        <v>1319</v>
      </c>
      <c r="I32" s="2" t="s">
        <v>1293</v>
      </c>
      <c r="J32" s="2">
        <v>64</v>
      </c>
      <c r="K32" s="3" t="s">
        <v>1295</v>
      </c>
      <c r="N32" s="5" t="s">
        <v>1337</v>
      </c>
      <c r="O32" s="5" t="s">
        <v>1338</v>
      </c>
      <c r="P32" t="s">
        <v>1339</v>
      </c>
    </row>
    <row r="33" spans="1:16" x14ac:dyDescent="0.35">
      <c r="A33" t="s">
        <v>1340</v>
      </c>
      <c r="B33" t="s">
        <v>1341</v>
      </c>
      <c r="C33" t="s">
        <v>1342</v>
      </c>
      <c r="D33" t="s">
        <v>1343</v>
      </c>
      <c r="E33" t="s">
        <v>184</v>
      </c>
      <c r="F33">
        <v>840</v>
      </c>
      <c r="G33" t="s">
        <v>987</v>
      </c>
      <c r="I33" s="2" t="s">
        <v>1328</v>
      </c>
      <c r="J33" s="2">
        <v>72</v>
      </c>
      <c r="K33" s="3" t="s">
        <v>1329</v>
      </c>
      <c r="N33" s="5" t="s">
        <v>1344</v>
      </c>
      <c r="O33" s="5" t="s">
        <v>1345</v>
      </c>
      <c r="P33" t="s">
        <v>1346</v>
      </c>
    </row>
    <row r="34" spans="1:16" x14ac:dyDescent="0.35">
      <c r="A34" t="s">
        <v>1347</v>
      </c>
      <c r="B34" t="s">
        <v>1348</v>
      </c>
      <c r="C34" t="s">
        <v>1349</v>
      </c>
      <c r="D34" t="s">
        <v>1350</v>
      </c>
      <c r="E34" t="s">
        <v>184</v>
      </c>
      <c r="F34">
        <v>840</v>
      </c>
      <c r="G34" t="s">
        <v>987</v>
      </c>
      <c r="I34" s="2" t="s">
        <v>1233</v>
      </c>
      <c r="J34" s="2">
        <v>974</v>
      </c>
      <c r="K34" s="3" t="s">
        <v>1234</v>
      </c>
      <c r="N34" s="5" t="s">
        <v>1351</v>
      </c>
      <c r="O34" s="5" t="s">
        <v>1352</v>
      </c>
      <c r="P34" t="s">
        <v>1353</v>
      </c>
    </row>
    <row r="35" spans="1:16" x14ac:dyDescent="0.35">
      <c r="A35" t="s">
        <v>1354</v>
      </c>
      <c r="B35" t="s">
        <v>1355</v>
      </c>
      <c r="C35" t="s">
        <v>1356</v>
      </c>
      <c r="D35" t="s">
        <v>1357</v>
      </c>
      <c r="E35" t="s">
        <v>1296</v>
      </c>
      <c r="F35">
        <v>96</v>
      </c>
      <c r="G35" t="s">
        <v>1297</v>
      </c>
      <c r="I35" s="2" t="s">
        <v>1256</v>
      </c>
      <c r="J35" s="2">
        <v>84</v>
      </c>
      <c r="K35" s="3" t="s">
        <v>1257</v>
      </c>
      <c r="N35" s="5" t="s">
        <v>1358</v>
      </c>
      <c r="O35" s="5" t="s">
        <v>1359</v>
      </c>
      <c r="P35" t="s">
        <v>189</v>
      </c>
    </row>
    <row r="36" spans="1:16" x14ac:dyDescent="0.35">
      <c r="A36" t="s">
        <v>1360</v>
      </c>
      <c r="B36" t="s">
        <v>1361</v>
      </c>
      <c r="C36" t="s">
        <v>1362</v>
      </c>
      <c r="D36" t="s">
        <v>1363</v>
      </c>
      <c r="E36" t="s">
        <v>1245</v>
      </c>
      <c r="F36">
        <v>975</v>
      </c>
      <c r="G36" t="s">
        <v>1246</v>
      </c>
      <c r="I36" s="2" t="s">
        <v>1364</v>
      </c>
      <c r="J36" s="2">
        <v>124</v>
      </c>
      <c r="K36" s="3" t="s">
        <v>1365</v>
      </c>
      <c r="N36" s="5" t="s">
        <v>1366</v>
      </c>
      <c r="O36" s="5" t="s">
        <v>1367</v>
      </c>
      <c r="P36" t="s">
        <v>1368</v>
      </c>
    </row>
    <row r="37" spans="1:16" x14ac:dyDescent="0.35">
      <c r="A37" t="s">
        <v>1369</v>
      </c>
      <c r="B37" t="s">
        <v>1370</v>
      </c>
      <c r="C37" t="s">
        <v>1371</v>
      </c>
      <c r="D37" t="s">
        <v>1372</v>
      </c>
      <c r="E37" t="s">
        <v>1268</v>
      </c>
      <c r="F37">
        <v>952</v>
      </c>
      <c r="G37" t="s">
        <v>1269</v>
      </c>
      <c r="I37" s="2" t="s">
        <v>1373</v>
      </c>
      <c r="J37" s="2">
        <v>976</v>
      </c>
      <c r="K37" s="3" t="s">
        <v>1374</v>
      </c>
      <c r="N37" s="5" t="s">
        <v>1375</v>
      </c>
      <c r="O37" s="5" t="s">
        <v>1376</v>
      </c>
      <c r="P37" t="s">
        <v>1377</v>
      </c>
    </row>
    <row r="38" spans="1:16" x14ac:dyDescent="0.35">
      <c r="A38" t="s">
        <v>1378</v>
      </c>
      <c r="B38" t="s">
        <v>1379</v>
      </c>
      <c r="C38" t="s">
        <v>1380</v>
      </c>
      <c r="D38" t="s">
        <v>1381</v>
      </c>
      <c r="E38" t="s">
        <v>1270</v>
      </c>
      <c r="F38">
        <v>108</v>
      </c>
      <c r="G38" t="s">
        <v>1271</v>
      </c>
      <c r="I38" s="2" t="s">
        <v>1382</v>
      </c>
      <c r="J38" s="2">
        <v>756</v>
      </c>
      <c r="K38" s="3" t="s">
        <v>1383</v>
      </c>
      <c r="N38" s="5" t="s">
        <v>1384</v>
      </c>
      <c r="O38" s="5" t="s">
        <v>1385</v>
      </c>
      <c r="P38" t="s">
        <v>1386</v>
      </c>
    </row>
    <row r="39" spans="1:16" x14ac:dyDescent="0.35">
      <c r="A39" t="s">
        <v>1387</v>
      </c>
      <c r="B39" t="s">
        <v>1388</v>
      </c>
      <c r="C39" t="s">
        <v>1389</v>
      </c>
      <c r="D39" t="s">
        <v>1390</v>
      </c>
      <c r="E39" t="s">
        <v>1391</v>
      </c>
      <c r="F39">
        <v>116</v>
      </c>
      <c r="G39" t="s">
        <v>1392</v>
      </c>
      <c r="I39" s="2" t="s">
        <v>1393</v>
      </c>
      <c r="J39" s="2">
        <v>990</v>
      </c>
      <c r="K39" s="3" t="s">
        <v>1394</v>
      </c>
      <c r="N39" s="5" t="s">
        <v>1395</v>
      </c>
      <c r="O39" s="5" t="s">
        <v>1396</v>
      </c>
      <c r="P39" t="s">
        <v>1397</v>
      </c>
    </row>
    <row r="40" spans="1:16" x14ac:dyDescent="0.35">
      <c r="A40" t="s">
        <v>1398</v>
      </c>
      <c r="B40" t="s">
        <v>1399</v>
      </c>
      <c r="C40" t="s">
        <v>1400</v>
      </c>
      <c r="D40" t="s">
        <v>1401</v>
      </c>
      <c r="E40" t="s">
        <v>1402</v>
      </c>
      <c r="F40">
        <v>950</v>
      </c>
      <c r="G40" t="s">
        <v>1403</v>
      </c>
      <c r="I40" s="2" t="s">
        <v>1404</v>
      </c>
      <c r="J40" s="2">
        <v>0</v>
      </c>
      <c r="K40" s="3" t="s">
        <v>1405</v>
      </c>
      <c r="N40" s="5" t="s">
        <v>1406</v>
      </c>
      <c r="O40" s="5" t="s">
        <v>1407</v>
      </c>
      <c r="P40" t="s">
        <v>1408</v>
      </c>
    </row>
    <row r="41" spans="1:16" x14ac:dyDescent="0.35">
      <c r="A41" t="s">
        <v>1409</v>
      </c>
      <c r="B41" t="s">
        <v>1410</v>
      </c>
      <c r="C41" t="s">
        <v>1411</v>
      </c>
      <c r="D41" t="s">
        <v>1412</v>
      </c>
      <c r="E41" t="s">
        <v>1364</v>
      </c>
      <c r="F41">
        <v>124</v>
      </c>
      <c r="G41" t="s">
        <v>1365</v>
      </c>
      <c r="I41" s="2" t="s">
        <v>1413</v>
      </c>
      <c r="J41" s="2">
        <v>170</v>
      </c>
      <c r="K41" s="3" t="s">
        <v>1414</v>
      </c>
      <c r="N41" s="5" t="s">
        <v>1415</v>
      </c>
      <c r="O41" s="5" t="s">
        <v>1416</v>
      </c>
      <c r="P41" t="s">
        <v>1417</v>
      </c>
    </row>
    <row r="42" spans="1:16" x14ac:dyDescent="0.35">
      <c r="A42" t="s">
        <v>1418</v>
      </c>
      <c r="B42" t="s">
        <v>1419</v>
      </c>
      <c r="C42" t="s">
        <v>1420</v>
      </c>
      <c r="D42" t="s">
        <v>1421</v>
      </c>
      <c r="E42" t="s">
        <v>1422</v>
      </c>
      <c r="F42">
        <v>132</v>
      </c>
      <c r="G42" t="s">
        <v>1423</v>
      </c>
      <c r="I42" s="2" t="s">
        <v>1424</v>
      </c>
      <c r="J42" s="2">
        <v>188</v>
      </c>
      <c r="K42" s="3" t="s">
        <v>1425</v>
      </c>
      <c r="N42" s="5" t="s">
        <v>1426</v>
      </c>
      <c r="O42" s="5" t="s">
        <v>1427</v>
      </c>
      <c r="P42" t="s">
        <v>1428</v>
      </c>
    </row>
    <row r="43" spans="1:16" x14ac:dyDescent="0.35">
      <c r="A43" t="s">
        <v>1429</v>
      </c>
      <c r="B43" t="s">
        <v>1430</v>
      </c>
      <c r="C43" t="s">
        <v>1431</v>
      </c>
      <c r="D43" t="s">
        <v>1432</v>
      </c>
      <c r="E43" t="s">
        <v>1433</v>
      </c>
      <c r="F43">
        <v>136</v>
      </c>
      <c r="G43" t="s">
        <v>1434</v>
      </c>
      <c r="I43" s="2" t="s">
        <v>1435</v>
      </c>
      <c r="J43" s="2">
        <v>931</v>
      </c>
      <c r="K43" s="3" t="s">
        <v>1436</v>
      </c>
      <c r="N43" s="5" t="s">
        <v>1437</v>
      </c>
      <c r="O43" s="5" t="s">
        <v>1438</v>
      </c>
      <c r="P43" t="s">
        <v>1439</v>
      </c>
    </row>
    <row r="44" spans="1:16" x14ac:dyDescent="0.35">
      <c r="A44" t="s">
        <v>1440</v>
      </c>
      <c r="B44" t="s">
        <v>1441</v>
      </c>
      <c r="C44" t="s">
        <v>1442</v>
      </c>
      <c r="D44" t="s">
        <v>1443</v>
      </c>
      <c r="E44" t="s">
        <v>1402</v>
      </c>
      <c r="F44">
        <v>950</v>
      </c>
      <c r="G44" t="s">
        <v>1403</v>
      </c>
      <c r="I44" s="2" t="s">
        <v>1422</v>
      </c>
      <c r="J44" s="2">
        <v>132</v>
      </c>
      <c r="K44" s="3" t="s">
        <v>1423</v>
      </c>
      <c r="N44" s="5" t="s">
        <v>1444</v>
      </c>
      <c r="O44" s="5" t="s">
        <v>1445</v>
      </c>
      <c r="P44" t="s">
        <v>1446</v>
      </c>
    </row>
    <row r="45" spans="1:16" x14ac:dyDescent="0.35">
      <c r="A45" t="s">
        <v>1447</v>
      </c>
      <c r="B45" t="s">
        <v>1448</v>
      </c>
      <c r="C45" t="s">
        <v>1449</v>
      </c>
      <c r="D45" t="s">
        <v>1450</v>
      </c>
      <c r="E45" t="s">
        <v>1402</v>
      </c>
      <c r="F45">
        <v>950</v>
      </c>
      <c r="G45" t="s">
        <v>1403</v>
      </c>
      <c r="I45" s="2" t="s">
        <v>1451</v>
      </c>
      <c r="J45" s="2">
        <v>203</v>
      </c>
      <c r="K45" s="3" t="s">
        <v>1452</v>
      </c>
      <c r="N45" s="5" t="s">
        <v>1453</v>
      </c>
      <c r="O45" s="5" t="s">
        <v>1454</v>
      </c>
      <c r="P45" t="s">
        <v>1455</v>
      </c>
    </row>
    <row r="46" spans="1:16" x14ac:dyDescent="0.35">
      <c r="A46" t="s">
        <v>1456</v>
      </c>
      <c r="B46" t="s">
        <v>1457</v>
      </c>
      <c r="C46" t="s">
        <v>1458</v>
      </c>
      <c r="D46" t="s">
        <v>1459</v>
      </c>
      <c r="E46" t="s">
        <v>1393</v>
      </c>
      <c r="F46">
        <v>990</v>
      </c>
      <c r="G46" t="s">
        <v>1394</v>
      </c>
      <c r="I46" s="2" t="s">
        <v>1460</v>
      </c>
      <c r="J46" s="2">
        <v>262</v>
      </c>
      <c r="K46" s="3" t="s">
        <v>1461</v>
      </c>
      <c r="N46" s="5" t="s">
        <v>1462</v>
      </c>
      <c r="O46" s="5" t="s">
        <v>1463</v>
      </c>
      <c r="P46" t="s">
        <v>1464</v>
      </c>
    </row>
    <row r="47" spans="1:16" x14ac:dyDescent="0.35">
      <c r="A47" t="s">
        <v>1465</v>
      </c>
      <c r="B47" t="s">
        <v>1466</v>
      </c>
      <c r="C47" t="s">
        <v>1467</v>
      </c>
      <c r="D47" t="s">
        <v>1468</v>
      </c>
      <c r="E47" t="s">
        <v>1404</v>
      </c>
      <c r="F47">
        <v>0</v>
      </c>
      <c r="G47" t="s">
        <v>1405</v>
      </c>
      <c r="I47" s="2" t="s">
        <v>1469</v>
      </c>
      <c r="J47" s="2">
        <v>208</v>
      </c>
      <c r="K47" s="3" t="s">
        <v>1470</v>
      </c>
      <c r="N47" s="5" t="s">
        <v>1471</v>
      </c>
      <c r="O47" s="5" t="s">
        <v>1472</v>
      </c>
      <c r="P47" t="s">
        <v>1473</v>
      </c>
    </row>
    <row r="48" spans="1:16" x14ac:dyDescent="0.35">
      <c r="A48" t="s">
        <v>1474</v>
      </c>
      <c r="B48" t="s">
        <v>1475</v>
      </c>
      <c r="C48" t="s">
        <v>1476</v>
      </c>
      <c r="D48" t="s">
        <v>1477</v>
      </c>
      <c r="E48" t="s">
        <v>1146</v>
      </c>
      <c r="F48">
        <v>36</v>
      </c>
      <c r="G48" t="s">
        <v>1147</v>
      </c>
      <c r="I48" s="2" t="s">
        <v>1478</v>
      </c>
      <c r="J48" s="2">
        <v>214</v>
      </c>
      <c r="K48" s="3" t="s">
        <v>1479</v>
      </c>
      <c r="N48" s="5" t="s">
        <v>1480</v>
      </c>
      <c r="O48" s="5" t="s">
        <v>1481</v>
      </c>
      <c r="P48" t="s">
        <v>1482</v>
      </c>
    </row>
    <row r="49" spans="1:16" x14ac:dyDescent="0.35">
      <c r="A49" t="s">
        <v>1483</v>
      </c>
      <c r="B49" t="s">
        <v>1484</v>
      </c>
      <c r="C49" t="s">
        <v>1485</v>
      </c>
      <c r="D49" t="s">
        <v>1486</v>
      </c>
      <c r="E49" t="s">
        <v>1146</v>
      </c>
      <c r="F49">
        <v>36</v>
      </c>
      <c r="G49" t="s">
        <v>1147</v>
      </c>
      <c r="I49" s="2" t="s">
        <v>1042</v>
      </c>
      <c r="J49" s="2">
        <v>12</v>
      </c>
      <c r="K49" s="3" t="s">
        <v>1043</v>
      </c>
      <c r="N49" s="5" t="s">
        <v>1487</v>
      </c>
      <c r="O49" s="5" t="s">
        <v>1488</v>
      </c>
      <c r="P49" t="s">
        <v>1489</v>
      </c>
    </row>
    <row r="50" spans="1:16" x14ac:dyDescent="0.35">
      <c r="A50" t="s">
        <v>1490</v>
      </c>
      <c r="B50" t="s">
        <v>1491</v>
      </c>
      <c r="C50" t="s">
        <v>1492</v>
      </c>
      <c r="D50" t="s">
        <v>1493</v>
      </c>
      <c r="E50" t="s">
        <v>1413</v>
      </c>
      <c r="F50">
        <v>170</v>
      </c>
      <c r="G50" t="s">
        <v>1414</v>
      </c>
      <c r="I50" s="2" t="s">
        <v>1494</v>
      </c>
      <c r="J50" s="2">
        <v>818</v>
      </c>
      <c r="K50" s="3" t="s">
        <v>1495</v>
      </c>
      <c r="N50" s="5" t="s">
        <v>1496</v>
      </c>
      <c r="O50" s="5" t="s">
        <v>1497</v>
      </c>
      <c r="P50" t="s">
        <v>1498</v>
      </c>
    </row>
    <row r="51" spans="1:16" x14ac:dyDescent="0.35">
      <c r="A51" t="s">
        <v>1499</v>
      </c>
      <c r="B51" t="s">
        <v>1500</v>
      </c>
      <c r="C51" t="s">
        <v>1501</v>
      </c>
      <c r="D51" t="s">
        <v>1502</v>
      </c>
      <c r="E51" t="s">
        <v>1503</v>
      </c>
      <c r="F51">
        <v>174</v>
      </c>
      <c r="G51" t="s">
        <v>1504</v>
      </c>
      <c r="I51" s="2" t="s">
        <v>1505</v>
      </c>
      <c r="J51" s="2">
        <v>232</v>
      </c>
      <c r="K51" s="3" t="s">
        <v>1506</v>
      </c>
      <c r="N51" s="5" t="s">
        <v>1507</v>
      </c>
      <c r="O51" s="5" t="s">
        <v>1508</v>
      </c>
      <c r="P51" t="s">
        <v>1509</v>
      </c>
    </row>
    <row r="52" spans="1:16" x14ac:dyDescent="0.35">
      <c r="A52" t="s">
        <v>1510</v>
      </c>
      <c r="B52" t="s">
        <v>1511</v>
      </c>
      <c r="C52" t="s">
        <v>1512</v>
      </c>
      <c r="D52" t="s">
        <v>1513</v>
      </c>
      <c r="E52" t="s">
        <v>1424</v>
      </c>
      <c r="F52">
        <v>188</v>
      </c>
      <c r="G52" t="s">
        <v>1425</v>
      </c>
      <c r="I52" s="2" t="s">
        <v>1514</v>
      </c>
      <c r="J52" s="2">
        <v>230</v>
      </c>
      <c r="K52" s="3" t="s">
        <v>1515</v>
      </c>
      <c r="N52" s="5" t="s">
        <v>1516</v>
      </c>
      <c r="O52" s="5" t="s">
        <v>1517</v>
      </c>
      <c r="P52" t="s">
        <v>1518</v>
      </c>
    </row>
    <row r="53" spans="1:16" x14ac:dyDescent="0.35">
      <c r="A53" t="s">
        <v>1519</v>
      </c>
      <c r="B53" t="s">
        <v>1520</v>
      </c>
      <c r="C53" t="s">
        <v>1521</v>
      </c>
      <c r="D53" t="s">
        <v>1522</v>
      </c>
      <c r="E53" t="s">
        <v>1268</v>
      </c>
      <c r="F53">
        <v>952</v>
      </c>
      <c r="G53" t="s">
        <v>1269</v>
      </c>
      <c r="I53" s="2" t="s">
        <v>1016</v>
      </c>
      <c r="J53" s="2">
        <v>978</v>
      </c>
      <c r="K53" s="3" t="s">
        <v>1017</v>
      </c>
      <c r="N53" s="5" t="s">
        <v>1523</v>
      </c>
      <c r="O53" s="5" t="s">
        <v>1524</v>
      </c>
      <c r="P53" t="s">
        <v>1525</v>
      </c>
    </row>
    <row r="54" spans="1:16" x14ac:dyDescent="0.35">
      <c r="A54" t="s">
        <v>1526</v>
      </c>
      <c r="B54" t="s">
        <v>1527</v>
      </c>
      <c r="C54" t="s">
        <v>1528</v>
      </c>
      <c r="D54" t="s">
        <v>1529</v>
      </c>
      <c r="E54" t="s">
        <v>1530</v>
      </c>
      <c r="F54">
        <v>191</v>
      </c>
      <c r="G54" t="s">
        <v>1531</v>
      </c>
      <c r="I54" s="2" t="s">
        <v>1532</v>
      </c>
      <c r="J54" s="2">
        <v>242</v>
      </c>
      <c r="K54" s="3" t="s">
        <v>1533</v>
      </c>
      <c r="N54" s="5" t="s">
        <v>1534</v>
      </c>
      <c r="O54" s="5" t="s">
        <v>1535</v>
      </c>
      <c r="P54" t="s">
        <v>188</v>
      </c>
    </row>
    <row r="55" spans="1:16" x14ac:dyDescent="0.35">
      <c r="A55" t="s">
        <v>1536</v>
      </c>
      <c r="B55" t="s">
        <v>1537</v>
      </c>
      <c r="C55" t="s">
        <v>1538</v>
      </c>
      <c r="D55" t="s">
        <v>1539</v>
      </c>
      <c r="E55" t="s">
        <v>1435</v>
      </c>
      <c r="F55">
        <v>931</v>
      </c>
      <c r="G55" t="s">
        <v>1436</v>
      </c>
      <c r="I55" s="2" t="s">
        <v>1540</v>
      </c>
      <c r="J55" s="2">
        <v>238</v>
      </c>
      <c r="K55" s="3" t="s">
        <v>1541</v>
      </c>
      <c r="N55" s="5" t="s">
        <v>1542</v>
      </c>
      <c r="O55" s="5" t="s">
        <v>1543</v>
      </c>
      <c r="P55" t="s">
        <v>1544</v>
      </c>
    </row>
    <row r="56" spans="1:16" x14ac:dyDescent="0.35">
      <c r="A56" t="s">
        <v>1545</v>
      </c>
      <c r="B56" t="s">
        <v>1546</v>
      </c>
      <c r="C56" t="s">
        <v>1547</v>
      </c>
      <c r="D56" t="s">
        <v>1548</v>
      </c>
      <c r="E56" t="s">
        <v>1016</v>
      </c>
      <c r="F56">
        <v>978</v>
      </c>
      <c r="G56" t="s">
        <v>1017</v>
      </c>
      <c r="I56" s="2" t="s">
        <v>1549</v>
      </c>
      <c r="J56" s="2">
        <v>826</v>
      </c>
      <c r="K56" s="3" t="s">
        <v>1550</v>
      </c>
      <c r="N56" s="5" t="s">
        <v>1551</v>
      </c>
      <c r="O56" s="5" t="s">
        <v>1552</v>
      </c>
      <c r="P56" t="s">
        <v>1553</v>
      </c>
    </row>
    <row r="57" spans="1:16" x14ac:dyDescent="0.35">
      <c r="A57" t="s">
        <v>1554</v>
      </c>
      <c r="B57" t="s">
        <v>1555</v>
      </c>
      <c r="C57" t="s">
        <v>1556</v>
      </c>
      <c r="D57" t="s">
        <v>1557</v>
      </c>
      <c r="E57" t="s">
        <v>1451</v>
      </c>
      <c r="F57">
        <v>203</v>
      </c>
      <c r="G57" t="s">
        <v>1452</v>
      </c>
      <c r="I57" s="2" t="s">
        <v>1558</v>
      </c>
      <c r="J57" s="2">
        <v>981</v>
      </c>
      <c r="K57" s="3" t="s">
        <v>1559</v>
      </c>
      <c r="N57" s="5" t="s">
        <v>1560</v>
      </c>
      <c r="O57" s="5" t="s">
        <v>1561</v>
      </c>
      <c r="P57" t="s">
        <v>1562</v>
      </c>
    </row>
    <row r="58" spans="1:16" x14ac:dyDescent="0.35">
      <c r="A58" t="s">
        <v>1563</v>
      </c>
      <c r="B58" t="s">
        <v>1564</v>
      </c>
      <c r="C58" t="s">
        <v>1565</v>
      </c>
      <c r="D58" t="s">
        <v>1566</v>
      </c>
      <c r="E58" t="s">
        <v>1373</v>
      </c>
      <c r="F58">
        <v>976</v>
      </c>
      <c r="G58" t="s">
        <v>1374</v>
      </c>
      <c r="I58" s="2" t="s">
        <v>1567</v>
      </c>
      <c r="J58" s="2">
        <v>0</v>
      </c>
      <c r="K58" s="3" t="s">
        <v>1568</v>
      </c>
      <c r="N58" s="5" t="s">
        <v>1569</v>
      </c>
      <c r="O58" s="5" t="s">
        <v>1570</v>
      </c>
      <c r="P58" t="s">
        <v>1571</v>
      </c>
    </row>
    <row r="59" spans="1:16" x14ac:dyDescent="0.35">
      <c r="A59" t="s">
        <v>1572</v>
      </c>
      <c r="B59" t="s">
        <v>1573</v>
      </c>
      <c r="C59" t="s">
        <v>1574</v>
      </c>
      <c r="D59" t="s">
        <v>1575</v>
      </c>
      <c r="E59" t="s">
        <v>1469</v>
      </c>
      <c r="F59">
        <v>208</v>
      </c>
      <c r="G59" t="s">
        <v>1470</v>
      </c>
      <c r="I59" s="2" t="s">
        <v>1576</v>
      </c>
      <c r="J59" s="2">
        <v>936</v>
      </c>
      <c r="K59" s="3" t="s">
        <v>1577</v>
      </c>
      <c r="N59" s="5" t="s">
        <v>1578</v>
      </c>
      <c r="O59" s="5" t="s">
        <v>1579</v>
      </c>
      <c r="P59" t="s">
        <v>1580</v>
      </c>
    </row>
    <row r="60" spans="1:16" x14ac:dyDescent="0.35">
      <c r="A60" t="s">
        <v>1581</v>
      </c>
      <c r="B60" t="s">
        <v>1582</v>
      </c>
      <c r="C60" t="s">
        <v>1583</v>
      </c>
      <c r="D60" t="s">
        <v>1584</v>
      </c>
      <c r="E60" t="s">
        <v>1460</v>
      </c>
      <c r="F60">
        <v>262</v>
      </c>
      <c r="G60" t="s">
        <v>1461</v>
      </c>
      <c r="I60" s="2" t="s">
        <v>1585</v>
      </c>
      <c r="J60" s="2">
        <v>292</v>
      </c>
      <c r="K60" s="3" t="s">
        <v>1586</v>
      </c>
      <c r="N60" s="5" t="s">
        <v>1587</v>
      </c>
      <c r="O60" s="5" t="s">
        <v>1588</v>
      </c>
      <c r="P60" t="s">
        <v>1589</v>
      </c>
    </row>
    <row r="61" spans="1:16" x14ac:dyDescent="0.35">
      <c r="A61" t="s">
        <v>1590</v>
      </c>
      <c r="B61" t="s">
        <v>1591</v>
      </c>
      <c r="C61" t="s">
        <v>1592</v>
      </c>
      <c r="D61" t="s">
        <v>1593</v>
      </c>
      <c r="E61" t="s">
        <v>1085</v>
      </c>
      <c r="F61">
        <v>951</v>
      </c>
      <c r="G61" t="s">
        <v>1086</v>
      </c>
      <c r="I61" s="2" t="s">
        <v>1594</v>
      </c>
      <c r="J61" s="2">
        <v>270</v>
      </c>
      <c r="K61" s="3" t="s">
        <v>1595</v>
      </c>
      <c r="N61" s="5" t="s">
        <v>1596</v>
      </c>
      <c r="O61" s="5" t="s">
        <v>1597</v>
      </c>
      <c r="P61" t="s">
        <v>1598</v>
      </c>
    </row>
    <row r="62" spans="1:16" x14ac:dyDescent="0.35">
      <c r="A62" t="s">
        <v>1599</v>
      </c>
      <c r="B62" t="s">
        <v>1600</v>
      </c>
      <c r="C62" t="s">
        <v>1601</v>
      </c>
      <c r="D62" t="s">
        <v>1602</v>
      </c>
      <c r="E62" t="s">
        <v>1478</v>
      </c>
      <c r="F62">
        <v>214</v>
      </c>
      <c r="G62" t="s">
        <v>1479</v>
      </c>
      <c r="I62" s="2" t="s">
        <v>1603</v>
      </c>
      <c r="J62" s="2">
        <v>324</v>
      </c>
      <c r="K62" s="3" t="s">
        <v>1604</v>
      </c>
      <c r="N62" s="5" t="s">
        <v>1605</v>
      </c>
      <c r="O62" s="5" t="s">
        <v>1606</v>
      </c>
      <c r="P62" t="s">
        <v>180</v>
      </c>
    </row>
    <row r="63" spans="1:16" x14ac:dyDescent="0.35">
      <c r="A63" t="s">
        <v>1607</v>
      </c>
      <c r="B63" t="s">
        <v>1608</v>
      </c>
      <c r="C63" t="s">
        <v>1609</v>
      </c>
      <c r="D63" t="s">
        <v>1610</v>
      </c>
      <c r="E63" t="s">
        <v>184</v>
      </c>
      <c r="F63">
        <v>840</v>
      </c>
      <c r="G63" t="s">
        <v>987</v>
      </c>
      <c r="I63" s="2" t="s">
        <v>1611</v>
      </c>
      <c r="J63" s="2">
        <v>320</v>
      </c>
      <c r="K63" s="3" t="s">
        <v>1612</v>
      </c>
      <c r="N63" s="5" t="s">
        <v>1613</v>
      </c>
      <c r="O63" s="5" t="s">
        <v>1614</v>
      </c>
      <c r="P63" t="s">
        <v>1615</v>
      </c>
    </row>
    <row r="64" spans="1:16" x14ac:dyDescent="0.35">
      <c r="A64" t="s">
        <v>1616</v>
      </c>
      <c r="B64" t="s">
        <v>1617</v>
      </c>
      <c r="C64" t="s">
        <v>1618</v>
      </c>
      <c r="D64" t="s">
        <v>1619</v>
      </c>
      <c r="E64" t="s">
        <v>1494</v>
      </c>
      <c r="F64">
        <v>818</v>
      </c>
      <c r="G64" t="s">
        <v>1495</v>
      </c>
      <c r="I64" s="2" t="s">
        <v>1620</v>
      </c>
      <c r="J64" s="2">
        <v>328</v>
      </c>
      <c r="K64" s="3" t="s">
        <v>1621</v>
      </c>
      <c r="N64" s="5" t="s">
        <v>1622</v>
      </c>
      <c r="O64" s="5" t="s">
        <v>1623</v>
      </c>
      <c r="P64" t="s">
        <v>181</v>
      </c>
    </row>
    <row r="65" spans="1:16" x14ac:dyDescent="0.35">
      <c r="A65" t="s">
        <v>1624</v>
      </c>
      <c r="B65" t="s">
        <v>1625</v>
      </c>
      <c r="C65" t="s">
        <v>1626</v>
      </c>
      <c r="D65" t="s">
        <v>1627</v>
      </c>
      <c r="E65" t="s">
        <v>184</v>
      </c>
      <c r="F65">
        <v>840</v>
      </c>
      <c r="G65" t="s">
        <v>987</v>
      </c>
      <c r="I65" s="2" t="s">
        <v>1628</v>
      </c>
      <c r="J65" s="2">
        <v>344</v>
      </c>
      <c r="K65" s="3" t="s">
        <v>1629</v>
      </c>
      <c r="N65" s="5" t="s">
        <v>1630</v>
      </c>
      <c r="O65" s="5" t="s">
        <v>1631</v>
      </c>
      <c r="P65" t="s">
        <v>1632</v>
      </c>
    </row>
    <row r="66" spans="1:16" x14ac:dyDescent="0.35">
      <c r="A66" t="s">
        <v>1633</v>
      </c>
      <c r="B66" t="s">
        <v>1634</v>
      </c>
      <c r="C66" t="s">
        <v>1635</v>
      </c>
      <c r="D66" t="s">
        <v>1636</v>
      </c>
      <c r="E66" t="s">
        <v>1402</v>
      </c>
      <c r="F66">
        <v>950</v>
      </c>
      <c r="G66" t="s">
        <v>1403</v>
      </c>
      <c r="I66" s="2" t="s">
        <v>1637</v>
      </c>
      <c r="J66" s="2">
        <v>340</v>
      </c>
      <c r="K66" s="3" t="s">
        <v>1638</v>
      </c>
      <c r="N66" s="5" t="s">
        <v>1639</v>
      </c>
      <c r="O66" s="5" t="s">
        <v>1640</v>
      </c>
      <c r="P66" t="s">
        <v>1641</v>
      </c>
    </row>
    <row r="67" spans="1:16" x14ac:dyDescent="0.35">
      <c r="A67" t="s">
        <v>1642</v>
      </c>
      <c r="B67" t="s">
        <v>1643</v>
      </c>
      <c r="C67" t="s">
        <v>1644</v>
      </c>
      <c r="D67" t="s">
        <v>1645</v>
      </c>
      <c r="E67" t="s">
        <v>1505</v>
      </c>
      <c r="F67">
        <v>232</v>
      </c>
      <c r="G67" t="s">
        <v>1506</v>
      </c>
      <c r="I67" s="2" t="s">
        <v>1530</v>
      </c>
      <c r="J67" s="2">
        <v>191</v>
      </c>
      <c r="K67" s="3" t="s">
        <v>1531</v>
      </c>
      <c r="N67" s="5" t="s">
        <v>1646</v>
      </c>
      <c r="O67" s="5" t="s">
        <v>1647</v>
      </c>
      <c r="P67" t="s">
        <v>1648</v>
      </c>
    </row>
    <row r="68" spans="1:16" x14ac:dyDescent="0.35">
      <c r="A68" t="s">
        <v>1649</v>
      </c>
      <c r="B68" t="s">
        <v>1650</v>
      </c>
      <c r="C68" t="s">
        <v>1651</v>
      </c>
      <c r="D68" t="s">
        <v>1652</v>
      </c>
      <c r="E68" t="s">
        <v>1016</v>
      </c>
      <c r="F68">
        <v>978</v>
      </c>
      <c r="G68" t="s">
        <v>1017</v>
      </c>
      <c r="I68" s="2" t="s">
        <v>1653</v>
      </c>
      <c r="J68" s="2">
        <v>332</v>
      </c>
      <c r="K68" s="3" t="s">
        <v>1654</v>
      </c>
      <c r="N68" s="5" t="s">
        <v>1655</v>
      </c>
      <c r="O68" s="5" t="s">
        <v>1656</v>
      </c>
      <c r="P68" t="s">
        <v>1657</v>
      </c>
    </row>
    <row r="69" spans="1:16" x14ac:dyDescent="0.35">
      <c r="A69" t="s">
        <v>1658</v>
      </c>
      <c r="B69" t="s">
        <v>1659</v>
      </c>
      <c r="C69" t="s">
        <v>1660</v>
      </c>
      <c r="D69" t="s">
        <v>1661</v>
      </c>
      <c r="E69" t="s">
        <v>1662</v>
      </c>
      <c r="F69">
        <v>748</v>
      </c>
      <c r="G69" t="s">
        <v>1663</v>
      </c>
      <c r="I69" s="2" t="s">
        <v>1664</v>
      </c>
      <c r="J69" s="2">
        <v>348</v>
      </c>
      <c r="K69" s="3" t="s">
        <v>1665</v>
      </c>
      <c r="N69" s="5" t="s">
        <v>1666</v>
      </c>
      <c r="O69" s="5" t="s">
        <v>1667</v>
      </c>
      <c r="P69" t="s">
        <v>1668</v>
      </c>
    </row>
    <row r="70" spans="1:16" x14ac:dyDescent="0.35">
      <c r="A70" t="s">
        <v>1669</v>
      </c>
      <c r="B70" t="s">
        <v>1670</v>
      </c>
      <c r="C70" t="s">
        <v>1671</v>
      </c>
      <c r="D70" t="s">
        <v>1672</v>
      </c>
      <c r="E70" t="s">
        <v>1514</v>
      </c>
      <c r="F70">
        <v>230</v>
      </c>
      <c r="G70" t="s">
        <v>1515</v>
      </c>
      <c r="I70" s="2" t="s">
        <v>1673</v>
      </c>
      <c r="J70" s="2">
        <v>360</v>
      </c>
      <c r="K70" s="3" t="s">
        <v>1674</v>
      </c>
      <c r="N70" s="5" t="s">
        <v>1675</v>
      </c>
      <c r="O70" s="5" t="s">
        <v>1676</v>
      </c>
      <c r="P70" t="s">
        <v>1677</v>
      </c>
    </row>
    <row r="71" spans="1:16" x14ac:dyDescent="0.35">
      <c r="A71" t="s">
        <v>1678</v>
      </c>
      <c r="B71" t="s">
        <v>1679</v>
      </c>
      <c r="C71" t="s">
        <v>1680</v>
      </c>
      <c r="D71" t="s">
        <v>1681</v>
      </c>
      <c r="E71" t="s">
        <v>1540</v>
      </c>
      <c r="F71">
        <v>238</v>
      </c>
      <c r="G71" t="s">
        <v>1541</v>
      </c>
      <c r="I71" s="2" t="s">
        <v>1682</v>
      </c>
      <c r="J71" s="2">
        <v>376</v>
      </c>
      <c r="K71" s="3" t="s">
        <v>1683</v>
      </c>
      <c r="N71" s="5" t="s">
        <v>1684</v>
      </c>
      <c r="O71" s="5" t="s">
        <v>1685</v>
      </c>
      <c r="P71" t="s">
        <v>187</v>
      </c>
    </row>
    <row r="72" spans="1:16" x14ac:dyDescent="0.35">
      <c r="A72" t="s">
        <v>1686</v>
      </c>
      <c r="B72" t="s">
        <v>1687</v>
      </c>
      <c r="C72" t="s">
        <v>1688</v>
      </c>
      <c r="D72" t="s">
        <v>1689</v>
      </c>
      <c r="E72" t="s">
        <v>1469</v>
      </c>
      <c r="F72">
        <v>208</v>
      </c>
      <c r="G72" t="s">
        <v>1470</v>
      </c>
      <c r="I72" s="2" t="s">
        <v>1690</v>
      </c>
      <c r="J72" s="2">
        <v>0</v>
      </c>
      <c r="K72" s="3" t="s">
        <v>1691</v>
      </c>
      <c r="N72" s="5" t="s">
        <v>1692</v>
      </c>
      <c r="O72" s="5" t="s">
        <v>1693</v>
      </c>
      <c r="P72" t="s">
        <v>185</v>
      </c>
    </row>
    <row r="73" spans="1:16" x14ac:dyDescent="0.35">
      <c r="A73" t="s">
        <v>1694</v>
      </c>
      <c r="B73" t="s">
        <v>1695</v>
      </c>
      <c r="C73" t="s">
        <v>1696</v>
      </c>
      <c r="D73" t="s">
        <v>1697</v>
      </c>
      <c r="E73" t="s">
        <v>1532</v>
      </c>
      <c r="F73">
        <v>242</v>
      </c>
      <c r="G73" t="s">
        <v>1533</v>
      </c>
      <c r="I73" s="2" t="s">
        <v>1698</v>
      </c>
      <c r="J73" s="2">
        <v>356</v>
      </c>
      <c r="K73" s="3" t="s">
        <v>1699</v>
      </c>
      <c r="N73" s="5">
        <v>7103</v>
      </c>
      <c r="O73" s="5" t="s">
        <v>1700</v>
      </c>
      <c r="P73" s="5" t="s">
        <v>1701</v>
      </c>
    </row>
    <row r="74" spans="1:16" x14ac:dyDescent="0.35">
      <c r="A74" t="s">
        <v>1702</v>
      </c>
      <c r="B74" t="s">
        <v>1703</v>
      </c>
      <c r="C74" t="s">
        <v>1704</v>
      </c>
      <c r="D74" t="s">
        <v>1705</v>
      </c>
      <c r="E74" t="s">
        <v>1016</v>
      </c>
      <c r="F74">
        <v>978</v>
      </c>
      <c r="G74" t="s">
        <v>1017</v>
      </c>
      <c r="I74" s="2" t="s">
        <v>1706</v>
      </c>
      <c r="J74" s="2">
        <v>368</v>
      </c>
      <c r="K74" s="3" t="s">
        <v>1707</v>
      </c>
    </row>
    <row r="75" spans="1:16" x14ac:dyDescent="0.35">
      <c r="A75" t="s">
        <v>1708</v>
      </c>
      <c r="B75" t="s">
        <v>1709</v>
      </c>
      <c r="C75" t="s">
        <v>1710</v>
      </c>
      <c r="D75" t="s">
        <v>1711</v>
      </c>
      <c r="E75" t="s">
        <v>1016</v>
      </c>
      <c r="F75">
        <v>978</v>
      </c>
      <c r="G75" t="s">
        <v>1017</v>
      </c>
      <c r="I75" s="2" t="s">
        <v>1712</v>
      </c>
      <c r="J75" s="2">
        <v>364</v>
      </c>
      <c r="K75" s="3" t="s">
        <v>1713</v>
      </c>
    </row>
    <row r="76" spans="1:16" x14ac:dyDescent="0.35">
      <c r="A76" t="s">
        <v>1714</v>
      </c>
      <c r="B76" t="s">
        <v>1715</v>
      </c>
      <c r="C76" t="s">
        <v>1716</v>
      </c>
      <c r="D76" t="s">
        <v>1717</v>
      </c>
      <c r="E76" t="s">
        <v>1016</v>
      </c>
      <c r="F76">
        <v>978</v>
      </c>
      <c r="G76" t="s">
        <v>1017</v>
      </c>
      <c r="I76" s="2" t="s">
        <v>1718</v>
      </c>
      <c r="J76" s="2">
        <v>352</v>
      </c>
      <c r="K76" s="3" t="s">
        <v>1719</v>
      </c>
    </row>
    <row r="77" spans="1:16" x14ac:dyDescent="0.35">
      <c r="A77" t="s">
        <v>1720</v>
      </c>
      <c r="B77" t="s">
        <v>1721</v>
      </c>
      <c r="C77" t="s">
        <v>1722</v>
      </c>
      <c r="D77" t="s">
        <v>1723</v>
      </c>
      <c r="E77" t="s">
        <v>1016</v>
      </c>
      <c r="F77">
        <v>978</v>
      </c>
      <c r="G77" t="s">
        <v>1017</v>
      </c>
      <c r="I77" s="2" t="s">
        <v>1724</v>
      </c>
      <c r="J77" s="2">
        <v>0</v>
      </c>
      <c r="K77" s="3" t="s">
        <v>1725</v>
      </c>
    </row>
    <row r="78" spans="1:16" x14ac:dyDescent="0.35">
      <c r="A78" t="s">
        <v>1726</v>
      </c>
      <c r="B78" t="s">
        <v>1727</v>
      </c>
      <c r="C78" t="s">
        <v>1728</v>
      </c>
      <c r="D78" t="s">
        <v>1729</v>
      </c>
      <c r="E78" t="s">
        <v>1016</v>
      </c>
      <c r="F78">
        <v>978</v>
      </c>
      <c r="G78" t="s">
        <v>1017</v>
      </c>
      <c r="I78" s="2" t="s">
        <v>1730</v>
      </c>
      <c r="J78" s="2">
        <v>388</v>
      </c>
      <c r="K78" s="3" t="s">
        <v>1731</v>
      </c>
    </row>
    <row r="79" spans="1:16" x14ac:dyDescent="0.35">
      <c r="A79" t="s">
        <v>1732</v>
      </c>
      <c r="B79" t="s">
        <v>1733</v>
      </c>
      <c r="C79" t="s">
        <v>1734</v>
      </c>
      <c r="D79" t="s">
        <v>1735</v>
      </c>
      <c r="E79" t="s">
        <v>1402</v>
      </c>
      <c r="F79">
        <v>950</v>
      </c>
      <c r="G79" t="s">
        <v>1403</v>
      </c>
      <c r="I79" s="2" t="s">
        <v>1736</v>
      </c>
      <c r="J79" s="2">
        <v>400</v>
      </c>
      <c r="K79" s="3" t="s">
        <v>1737</v>
      </c>
    </row>
    <row r="80" spans="1:16" x14ac:dyDescent="0.35">
      <c r="A80" t="s">
        <v>1738</v>
      </c>
      <c r="B80" t="s">
        <v>1739</v>
      </c>
      <c r="C80" t="s">
        <v>1740</v>
      </c>
      <c r="D80" t="s">
        <v>1741</v>
      </c>
      <c r="E80" t="s">
        <v>1594</v>
      </c>
      <c r="F80">
        <v>270</v>
      </c>
      <c r="G80" t="s">
        <v>1595</v>
      </c>
      <c r="I80" s="2" t="s">
        <v>1742</v>
      </c>
      <c r="J80" s="2">
        <v>392</v>
      </c>
      <c r="K80" s="3" t="s">
        <v>1743</v>
      </c>
    </row>
    <row r="81" spans="1:11" x14ac:dyDescent="0.35">
      <c r="A81" t="s">
        <v>1744</v>
      </c>
      <c r="B81" t="s">
        <v>1745</v>
      </c>
      <c r="C81" t="s">
        <v>1746</v>
      </c>
      <c r="D81" t="s">
        <v>1747</v>
      </c>
      <c r="E81" t="s">
        <v>1558</v>
      </c>
      <c r="F81">
        <v>981</v>
      </c>
      <c r="G81" t="s">
        <v>1559</v>
      </c>
      <c r="I81" s="2" t="s">
        <v>1748</v>
      </c>
      <c r="J81" s="2">
        <v>404</v>
      </c>
      <c r="K81" s="3" t="s">
        <v>1749</v>
      </c>
    </row>
    <row r="82" spans="1:11" x14ac:dyDescent="0.35">
      <c r="A82" t="s">
        <v>1750</v>
      </c>
      <c r="B82" t="s">
        <v>1751</v>
      </c>
      <c r="C82" t="s">
        <v>1752</v>
      </c>
      <c r="D82" t="s">
        <v>1753</v>
      </c>
      <c r="E82" t="s">
        <v>1016</v>
      </c>
      <c r="F82">
        <v>978</v>
      </c>
      <c r="G82" t="s">
        <v>1017</v>
      </c>
      <c r="I82" s="2" t="s">
        <v>1754</v>
      </c>
      <c r="J82" s="2">
        <v>417</v>
      </c>
      <c r="K82" s="3" t="s">
        <v>1755</v>
      </c>
    </row>
    <row r="83" spans="1:11" x14ac:dyDescent="0.35">
      <c r="A83" t="s">
        <v>1756</v>
      </c>
      <c r="B83" t="s">
        <v>1757</v>
      </c>
      <c r="C83" t="s">
        <v>1758</v>
      </c>
      <c r="D83" t="s">
        <v>1759</v>
      </c>
      <c r="E83" t="s">
        <v>1576</v>
      </c>
      <c r="F83">
        <v>936</v>
      </c>
      <c r="G83" t="s">
        <v>1577</v>
      </c>
      <c r="I83" s="2" t="s">
        <v>1391</v>
      </c>
      <c r="J83" s="2">
        <v>116</v>
      </c>
      <c r="K83" s="3" t="s">
        <v>1392</v>
      </c>
    </row>
    <row r="84" spans="1:11" x14ac:dyDescent="0.35">
      <c r="A84" t="s">
        <v>1760</v>
      </c>
      <c r="B84" t="s">
        <v>1761</v>
      </c>
      <c r="C84" t="s">
        <v>1762</v>
      </c>
      <c r="D84" t="s">
        <v>1763</v>
      </c>
      <c r="E84" t="s">
        <v>1585</v>
      </c>
      <c r="F84">
        <v>292</v>
      </c>
      <c r="G84" t="s">
        <v>1586</v>
      </c>
      <c r="I84" s="2" t="s">
        <v>1503</v>
      </c>
      <c r="J84" s="2">
        <v>174</v>
      </c>
      <c r="K84" s="3" t="s">
        <v>1504</v>
      </c>
    </row>
    <row r="85" spans="1:11" x14ac:dyDescent="0.35">
      <c r="A85" t="s">
        <v>1764</v>
      </c>
      <c r="B85" t="s">
        <v>1765</v>
      </c>
      <c r="C85" t="s">
        <v>1766</v>
      </c>
      <c r="D85" t="s">
        <v>1767</v>
      </c>
      <c r="E85" t="s">
        <v>1016</v>
      </c>
      <c r="F85">
        <v>978</v>
      </c>
      <c r="G85" t="s">
        <v>1017</v>
      </c>
      <c r="I85" s="2" t="s">
        <v>1768</v>
      </c>
      <c r="J85" s="2">
        <v>408</v>
      </c>
      <c r="K85" s="3" t="s">
        <v>1769</v>
      </c>
    </row>
    <row r="86" spans="1:11" x14ac:dyDescent="0.35">
      <c r="A86" t="s">
        <v>1770</v>
      </c>
      <c r="B86" t="s">
        <v>1771</v>
      </c>
      <c r="C86" t="s">
        <v>1772</v>
      </c>
      <c r="D86" t="s">
        <v>1773</v>
      </c>
      <c r="E86" t="s">
        <v>1469</v>
      </c>
      <c r="F86">
        <v>208</v>
      </c>
      <c r="G86" t="s">
        <v>1470</v>
      </c>
      <c r="I86" s="2" t="s">
        <v>1774</v>
      </c>
      <c r="J86" s="2">
        <v>410</v>
      </c>
      <c r="K86" s="3" t="s">
        <v>1775</v>
      </c>
    </row>
    <row r="87" spans="1:11" x14ac:dyDescent="0.35">
      <c r="A87" t="s">
        <v>1776</v>
      </c>
      <c r="B87" t="s">
        <v>1777</v>
      </c>
      <c r="C87" t="s">
        <v>1778</v>
      </c>
      <c r="D87" t="s">
        <v>1779</v>
      </c>
      <c r="E87" t="s">
        <v>1085</v>
      </c>
      <c r="F87">
        <v>951</v>
      </c>
      <c r="G87" t="s">
        <v>1086</v>
      </c>
      <c r="I87" s="2" t="s">
        <v>1780</v>
      </c>
      <c r="J87" s="2">
        <v>414</v>
      </c>
      <c r="K87" s="3" t="s">
        <v>1781</v>
      </c>
    </row>
    <row r="88" spans="1:11" x14ac:dyDescent="0.35">
      <c r="A88" t="s">
        <v>1782</v>
      </c>
      <c r="B88" t="s">
        <v>1783</v>
      </c>
      <c r="C88" t="s">
        <v>1784</v>
      </c>
      <c r="D88" t="s">
        <v>1785</v>
      </c>
      <c r="E88" t="s">
        <v>1016</v>
      </c>
      <c r="F88">
        <v>978</v>
      </c>
      <c r="G88" t="s">
        <v>1017</v>
      </c>
      <c r="I88" s="2" t="s">
        <v>1433</v>
      </c>
      <c r="J88" s="2">
        <v>136</v>
      </c>
      <c r="K88" s="3" t="s">
        <v>1434</v>
      </c>
    </row>
    <row r="89" spans="1:11" x14ac:dyDescent="0.35">
      <c r="A89" t="s">
        <v>1786</v>
      </c>
      <c r="B89" t="s">
        <v>1787</v>
      </c>
      <c r="C89" t="s">
        <v>1788</v>
      </c>
      <c r="D89" t="s">
        <v>1789</v>
      </c>
      <c r="E89" t="s">
        <v>184</v>
      </c>
      <c r="F89">
        <v>840</v>
      </c>
      <c r="G89" t="s">
        <v>987</v>
      </c>
      <c r="I89" s="2" t="s">
        <v>1790</v>
      </c>
      <c r="J89" s="2">
        <v>398</v>
      </c>
      <c r="K89" s="3" t="s">
        <v>1791</v>
      </c>
    </row>
    <row r="90" spans="1:11" x14ac:dyDescent="0.35">
      <c r="A90" t="s">
        <v>1792</v>
      </c>
      <c r="B90" t="s">
        <v>1793</v>
      </c>
      <c r="C90" t="s">
        <v>1794</v>
      </c>
      <c r="D90" t="s">
        <v>1795</v>
      </c>
      <c r="E90" t="s">
        <v>1611</v>
      </c>
      <c r="F90">
        <v>320</v>
      </c>
      <c r="G90" t="s">
        <v>1612</v>
      </c>
      <c r="I90" s="2" t="s">
        <v>1796</v>
      </c>
      <c r="J90" s="2">
        <v>418</v>
      </c>
      <c r="K90" s="3" t="s">
        <v>1797</v>
      </c>
    </row>
    <row r="91" spans="1:11" x14ac:dyDescent="0.35">
      <c r="A91" t="s">
        <v>1798</v>
      </c>
      <c r="B91" t="s">
        <v>1799</v>
      </c>
      <c r="C91" t="s">
        <v>1800</v>
      </c>
      <c r="D91" t="s">
        <v>1801</v>
      </c>
      <c r="E91" t="s">
        <v>1567</v>
      </c>
      <c r="F91">
        <v>0</v>
      </c>
      <c r="G91" t="s">
        <v>1568</v>
      </c>
      <c r="I91" s="2" t="s">
        <v>1802</v>
      </c>
      <c r="J91" s="2">
        <v>422</v>
      </c>
      <c r="K91" s="3" t="s">
        <v>1803</v>
      </c>
    </row>
    <row r="92" spans="1:11" x14ac:dyDescent="0.35">
      <c r="A92" t="s">
        <v>1804</v>
      </c>
      <c r="B92" t="s">
        <v>1805</v>
      </c>
      <c r="C92" t="s">
        <v>1806</v>
      </c>
      <c r="D92" t="s">
        <v>1807</v>
      </c>
      <c r="E92" t="s">
        <v>1603</v>
      </c>
      <c r="F92">
        <v>324</v>
      </c>
      <c r="G92" t="s">
        <v>1604</v>
      </c>
      <c r="I92" s="2" t="s">
        <v>1808</v>
      </c>
      <c r="J92" s="2">
        <v>144</v>
      </c>
      <c r="K92" s="3" t="s">
        <v>1809</v>
      </c>
    </row>
    <row r="93" spans="1:11" x14ac:dyDescent="0.35">
      <c r="A93" t="s">
        <v>1810</v>
      </c>
      <c r="B93" t="s">
        <v>1811</v>
      </c>
      <c r="C93" t="s">
        <v>1812</v>
      </c>
      <c r="D93" t="s">
        <v>1813</v>
      </c>
      <c r="E93" t="s">
        <v>1268</v>
      </c>
      <c r="F93">
        <v>952</v>
      </c>
      <c r="G93" t="s">
        <v>1269</v>
      </c>
      <c r="I93" s="2" t="s">
        <v>1814</v>
      </c>
      <c r="J93" s="2">
        <v>430</v>
      </c>
      <c r="K93" s="3" t="s">
        <v>1815</v>
      </c>
    </row>
    <row r="94" spans="1:11" x14ac:dyDescent="0.35">
      <c r="A94" t="s">
        <v>1816</v>
      </c>
      <c r="B94" t="s">
        <v>1817</v>
      </c>
      <c r="C94" t="s">
        <v>1818</v>
      </c>
      <c r="D94" t="s">
        <v>1819</v>
      </c>
      <c r="E94" t="s">
        <v>1620</v>
      </c>
      <c r="F94">
        <v>328</v>
      </c>
      <c r="G94" t="s">
        <v>1621</v>
      </c>
      <c r="I94" s="2" t="s">
        <v>1820</v>
      </c>
      <c r="J94" s="2">
        <v>426</v>
      </c>
      <c r="K94" s="3" t="s">
        <v>1821</v>
      </c>
    </row>
    <row r="95" spans="1:11" x14ac:dyDescent="0.35">
      <c r="A95" t="s">
        <v>1822</v>
      </c>
      <c r="B95" t="s">
        <v>1823</v>
      </c>
      <c r="C95" t="s">
        <v>1824</v>
      </c>
      <c r="D95" t="s">
        <v>1825</v>
      </c>
      <c r="E95" t="s">
        <v>1653</v>
      </c>
      <c r="F95">
        <v>332</v>
      </c>
      <c r="G95" t="s">
        <v>1654</v>
      </c>
      <c r="I95" s="2" t="s">
        <v>1826</v>
      </c>
      <c r="J95" s="2">
        <v>434</v>
      </c>
      <c r="K95" s="3" t="s">
        <v>1827</v>
      </c>
    </row>
    <row r="96" spans="1:11" x14ac:dyDescent="0.35">
      <c r="A96" t="s">
        <v>1828</v>
      </c>
      <c r="B96" t="s">
        <v>1829</v>
      </c>
      <c r="C96" t="s">
        <v>1830</v>
      </c>
      <c r="D96" t="s">
        <v>1831</v>
      </c>
      <c r="I96" s="2" t="s">
        <v>1832</v>
      </c>
      <c r="J96" s="2">
        <v>504</v>
      </c>
      <c r="K96" s="3" t="s">
        <v>1833</v>
      </c>
    </row>
    <row r="97" spans="1:11" x14ac:dyDescent="0.35">
      <c r="A97" t="s">
        <v>1834</v>
      </c>
      <c r="B97" t="s">
        <v>1835</v>
      </c>
      <c r="C97" t="s">
        <v>1836</v>
      </c>
      <c r="D97" t="s">
        <v>1837</v>
      </c>
      <c r="E97" t="s">
        <v>1637</v>
      </c>
      <c r="F97">
        <v>340</v>
      </c>
      <c r="G97" t="s">
        <v>1638</v>
      </c>
      <c r="I97" s="2" t="s">
        <v>1838</v>
      </c>
      <c r="J97" s="2">
        <v>498</v>
      </c>
      <c r="K97" s="3" t="s">
        <v>1839</v>
      </c>
    </row>
    <row r="98" spans="1:11" x14ac:dyDescent="0.35">
      <c r="A98" t="s">
        <v>1840</v>
      </c>
      <c r="B98" t="s">
        <v>638</v>
      </c>
      <c r="C98" t="s">
        <v>1841</v>
      </c>
      <c r="D98" t="s">
        <v>1842</v>
      </c>
      <c r="E98" t="s">
        <v>1628</v>
      </c>
      <c r="F98">
        <v>344</v>
      </c>
      <c r="G98" t="s">
        <v>1629</v>
      </c>
      <c r="I98" s="2" t="s">
        <v>1843</v>
      </c>
      <c r="J98" s="2">
        <v>969</v>
      </c>
      <c r="K98" s="3" t="s">
        <v>1844</v>
      </c>
    </row>
    <row r="99" spans="1:11" x14ac:dyDescent="0.35">
      <c r="A99" t="s">
        <v>1845</v>
      </c>
      <c r="B99" t="s">
        <v>1846</v>
      </c>
      <c r="C99" t="s">
        <v>1847</v>
      </c>
      <c r="D99" t="s">
        <v>1848</v>
      </c>
      <c r="E99" t="s">
        <v>1664</v>
      </c>
      <c r="F99">
        <v>348</v>
      </c>
      <c r="G99" t="s">
        <v>1665</v>
      </c>
      <c r="I99" s="2" t="s">
        <v>1849</v>
      </c>
      <c r="J99" s="2">
        <v>807</v>
      </c>
      <c r="K99" s="3" t="s">
        <v>1850</v>
      </c>
    </row>
    <row r="100" spans="1:11" x14ac:dyDescent="0.35">
      <c r="A100" t="s">
        <v>1851</v>
      </c>
      <c r="B100" t="s">
        <v>1852</v>
      </c>
      <c r="C100" t="s">
        <v>1853</v>
      </c>
      <c r="D100" t="s">
        <v>1854</v>
      </c>
      <c r="E100" t="s">
        <v>1718</v>
      </c>
      <c r="F100">
        <v>352</v>
      </c>
      <c r="G100" t="s">
        <v>1719</v>
      </c>
      <c r="I100" s="2" t="s">
        <v>1855</v>
      </c>
      <c r="J100" s="2">
        <v>104</v>
      </c>
      <c r="K100" s="3" t="s">
        <v>1856</v>
      </c>
    </row>
    <row r="101" spans="1:11" x14ac:dyDescent="0.35">
      <c r="A101" t="s">
        <v>1857</v>
      </c>
      <c r="B101" t="s">
        <v>1858</v>
      </c>
      <c r="C101" t="s">
        <v>1859</v>
      </c>
      <c r="D101" t="s">
        <v>1860</v>
      </c>
      <c r="E101" t="s">
        <v>1698</v>
      </c>
      <c r="F101">
        <v>356</v>
      </c>
      <c r="G101" t="s">
        <v>1699</v>
      </c>
      <c r="I101" s="2" t="s">
        <v>90</v>
      </c>
      <c r="J101" s="2">
        <v>496</v>
      </c>
      <c r="K101" s="3" t="s">
        <v>1861</v>
      </c>
    </row>
    <row r="102" spans="1:11" x14ac:dyDescent="0.35">
      <c r="A102" t="s">
        <v>1862</v>
      </c>
      <c r="B102" t="s">
        <v>1863</v>
      </c>
      <c r="C102" t="s">
        <v>1864</v>
      </c>
      <c r="D102" t="s">
        <v>1865</v>
      </c>
      <c r="E102" t="s">
        <v>1673</v>
      </c>
      <c r="F102">
        <v>360</v>
      </c>
      <c r="G102" t="s">
        <v>1674</v>
      </c>
      <c r="I102" s="2" t="s">
        <v>1866</v>
      </c>
      <c r="J102" s="2">
        <v>446</v>
      </c>
      <c r="K102" s="3" t="s">
        <v>1867</v>
      </c>
    </row>
    <row r="103" spans="1:11" x14ac:dyDescent="0.35">
      <c r="A103" t="s">
        <v>1868</v>
      </c>
      <c r="B103" t="s">
        <v>1869</v>
      </c>
      <c r="C103" t="s">
        <v>1870</v>
      </c>
      <c r="D103" t="s">
        <v>1871</v>
      </c>
      <c r="E103" t="s">
        <v>1712</v>
      </c>
      <c r="F103">
        <v>364</v>
      </c>
      <c r="G103" t="s">
        <v>1713</v>
      </c>
      <c r="I103" s="2" t="s">
        <v>1872</v>
      </c>
      <c r="J103" s="2">
        <v>478</v>
      </c>
      <c r="K103" s="3" t="s">
        <v>1873</v>
      </c>
    </row>
    <row r="104" spans="1:11" x14ac:dyDescent="0.35">
      <c r="A104" t="s">
        <v>1874</v>
      </c>
      <c r="B104" t="s">
        <v>1875</v>
      </c>
      <c r="C104" t="s">
        <v>1876</v>
      </c>
      <c r="D104" t="s">
        <v>1877</v>
      </c>
      <c r="E104" t="s">
        <v>1706</v>
      </c>
      <c r="F104">
        <v>368</v>
      </c>
      <c r="G104" t="s">
        <v>1707</v>
      </c>
      <c r="I104" s="2" t="s">
        <v>1878</v>
      </c>
      <c r="J104" s="2">
        <v>480</v>
      </c>
      <c r="K104" s="3" t="s">
        <v>1879</v>
      </c>
    </row>
    <row r="105" spans="1:11" x14ac:dyDescent="0.35">
      <c r="A105" t="s">
        <v>1880</v>
      </c>
      <c r="B105" t="s">
        <v>1881</v>
      </c>
      <c r="C105" t="s">
        <v>1882</v>
      </c>
      <c r="D105" t="s">
        <v>1883</v>
      </c>
      <c r="E105" t="s">
        <v>1016</v>
      </c>
      <c r="F105">
        <v>978</v>
      </c>
      <c r="G105" t="s">
        <v>1017</v>
      </c>
      <c r="I105" s="2" t="s">
        <v>1884</v>
      </c>
      <c r="J105" s="2">
        <v>462</v>
      </c>
      <c r="K105" s="3" t="s">
        <v>1885</v>
      </c>
    </row>
    <row r="106" spans="1:11" x14ac:dyDescent="0.35">
      <c r="A106" t="s">
        <v>1886</v>
      </c>
      <c r="B106" t="s">
        <v>1887</v>
      </c>
      <c r="C106" t="s">
        <v>1888</v>
      </c>
      <c r="D106" t="s">
        <v>1889</v>
      </c>
      <c r="E106" t="s">
        <v>1690</v>
      </c>
      <c r="F106">
        <v>0</v>
      </c>
      <c r="G106" t="s">
        <v>1691</v>
      </c>
      <c r="I106" s="2" t="s">
        <v>1890</v>
      </c>
      <c r="J106" s="2">
        <v>454</v>
      </c>
      <c r="K106" s="3" t="s">
        <v>1891</v>
      </c>
    </row>
    <row r="107" spans="1:11" x14ac:dyDescent="0.35">
      <c r="A107" t="s">
        <v>1892</v>
      </c>
      <c r="B107" t="s">
        <v>1893</v>
      </c>
      <c r="C107" t="s">
        <v>1894</v>
      </c>
      <c r="D107" t="s">
        <v>1895</v>
      </c>
      <c r="E107" t="s">
        <v>1682</v>
      </c>
      <c r="F107">
        <v>376</v>
      </c>
      <c r="G107" t="s">
        <v>1683</v>
      </c>
      <c r="I107" s="2" t="s">
        <v>1896</v>
      </c>
      <c r="J107" s="2">
        <v>484</v>
      </c>
      <c r="K107" s="3" t="s">
        <v>1897</v>
      </c>
    </row>
    <row r="108" spans="1:11" x14ac:dyDescent="0.35">
      <c r="A108" t="s">
        <v>1898</v>
      </c>
      <c r="B108" t="s">
        <v>1899</v>
      </c>
      <c r="C108" t="s">
        <v>1900</v>
      </c>
      <c r="D108" t="s">
        <v>1901</v>
      </c>
      <c r="E108" t="s">
        <v>1016</v>
      </c>
      <c r="F108">
        <v>978</v>
      </c>
      <c r="G108" t="s">
        <v>1017</v>
      </c>
      <c r="I108" s="2" t="s">
        <v>1902</v>
      </c>
      <c r="J108" s="2">
        <v>458</v>
      </c>
      <c r="K108" s="3" t="s">
        <v>1903</v>
      </c>
    </row>
    <row r="109" spans="1:11" x14ac:dyDescent="0.35">
      <c r="A109" t="s">
        <v>1904</v>
      </c>
      <c r="B109" t="s">
        <v>1905</v>
      </c>
      <c r="C109" t="s">
        <v>1906</v>
      </c>
      <c r="D109" t="s">
        <v>1907</v>
      </c>
      <c r="E109" t="s">
        <v>1730</v>
      </c>
      <c r="F109">
        <v>388</v>
      </c>
      <c r="G109" t="s">
        <v>1731</v>
      </c>
      <c r="I109" s="2" t="s">
        <v>1908</v>
      </c>
      <c r="J109" s="2">
        <v>943</v>
      </c>
      <c r="K109" s="3" t="s">
        <v>1909</v>
      </c>
    </row>
    <row r="110" spans="1:11" x14ac:dyDescent="0.35">
      <c r="A110" t="s">
        <v>1910</v>
      </c>
      <c r="B110" t="s">
        <v>1911</v>
      </c>
      <c r="C110" t="s">
        <v>1912</v>
      </c>
      <c r="D110" t="s">
        <v>1913</v>
      </c>
      <c r="E110" t="s">
        <v>1742</v>
      </c>
      <c r="F110">
        <v>392</v>
      </c>
      <c r="G110" t="s">
        <v>1743</v>
      </c>
      <c r="I110" s="2" t="s">
        <v>1914</v>
      </c>
      <c r="J110" s="2">
        <v>516</v>
      </c>
      <c r="K110" s="3" t="s">
        <v>1915</v>
      </c>
    </row>
    <row r="111" spans="1:11" x14ac:dyDescent="0.35">
      <c r="A111" t="s">
        <v>1916</v>
      </c>
      <c r="B111" t="s">
        <v>1917</v>
      </c>
      <c r="C111" t="s">
        <v>1918</v>
      </c>
      <c r="D111" t="s">
        <v>1919</v>
      </c>
      <c r="E111" t="s">
        <v>1724</v>
      </c>
      <c r="F111">
        <v>0</v>
      </c>
      <c r="G111" t="s">
        <v>1725</v>
      </c>
      <c r="I111" s="2" t="s">
        <v>1920</v>
      </c>
      <c r="J111" s="2">
        <v>566</v>
      </c>
      <c r="K111" s="3" t="s">
        <v>1921</v>
      </c>
    </row>
    <row r="112" spans="1:11" x14ac:dyDescent="0.35">
      <c r="A112" t="s">
        <v>1922</v>
      </c>
      <c r="B112" t="s">
        <v>1923</v>
      </c>
      <c r="C112" t="s">
        <v>1924</v>
      </c>
      <c r="D112" t="s">
        <v>1925</v>
      </c>
      <c r="E112" t="s">
        <v>1736</v>
      </c>
      <c r="F112">
        <v>400</v>
      </c>
      <c r="G112" t="s">
        <v>1737</v>
      </c>
      <c r="I112" s="2" t="s">
        <v>1926</v>
      </c>
      <c r="J112" s="2">
        <v>558</v>
      </c>
      <c r="K112" s="3" t="s">
        <v>1927</v>
      </c>
    </row>
    <row r="113" spans="1:11" x14ac:dyDescent="0.35">
      <c r="A113" t="s">
        <v>1928</v>
      </c>
      <c r="B113" t="s">
        <v>1929</v>
      </c>
      <c r="C113" t="s">
        <v>1930</v>
      </c>
      <c r="D113" t="s">
        <v>1931</v>
      </c>
      <c r="E113" t="s">
        <v>1790</v>
      </c>
      <c r="F113">
        <v>398</v>
      </c>
      <c r="G113" t="s">
        <v>1791</v>
      </c>
      <c r="I113" s="2" t="s">
        <v>1932</v>
      </c>
      <c r="J113" s="2">
        <v>578</v>
      </c>
      <c r="K113" s="3" t="s">
        <v>1933</v>
      </c>
    </row>
    <row r="114" spans="1:11" x14ac:dyDescent="0.35">
      <c r="A114" t="s">
        <v>1934</v>
      </c>
      <c r="B114" t="s">
        <v>1935</v>
      </c>
      <c r="C114" t="s">
        <v>1936</v>
      </c>
      <c r="D114" t="s">
        <v>1937</v>
      </c>
      <c r="E114" t="s">
        <v>1748</v>
      </c>
      <c r="F114">
        <v>404</v>
      </c>
      <c r="G114" t="s">
        <v>1749</v>
      </c>
      <c r="I114" s="2" t="s">
        <v>1938</v>
      </c>
      <c r="J114" s="2">
        <v>524</v>
      </c>
      <c r="K114" s="3" t="s">
        <v>1939</v>
      </c>
    </row>
    <row r="115" spans="1:11" x14ac:dyDescent="0.35">
      <c r="A115" t="s">
        <v>1940</v>
      </c>
      <c r="B115" t="s">
        <v>1941</v>
      </c>
      <c r="C115" t="s">
        <v>1942</v>
      </c>
      <c r="D115" t="s">
        <v>1943</v>
      </c>
      <c r="I115" s="2" t="s">
        <v>1944</v>
      </c>
      <c r="J115" s="2">
        <v>554</v>
      </c>
      <c r="K115" s="3" t="s">
        <v>1945</v>
      </c>
    </row>
    <row r="116" spans="1:11" x14ac:dyDescent="0.35">
      <c r="A116" t="s">
        <v>1946</v>
      </c>
      <c r="B116" t="s">
        <v>1947</v>
      </c>
      <c r="C116" t="s">
        <v>1948</v>
      </c>
      <c r="D116" t="s">
        <v>1949</v>
      </c>
      <c r="E116" t="s">
        <v>1768</v>
      </c>
      <c r="F116">
        <v>408</v>
      </c>
      <c r="G116" t="s">
        <v>1769</v>
      </c>
      <c r="I116" s="2" t="s">
        <v>1950</v>
      </c>
      <c r="J116" s="2">
        <v>512</v>
      </c>
      <c r="K116" s="3" t="s">
        <v>1951</v>
      </c>
    </row>
    <row r="117" spans="1:11" x14ac:dyDescent="0.35">
      <c r="A117" t="s">
        <v>1952</v>
      </c>
      <c r="B117" t="s">
        <v>1953</v>
      </c>
      <c r="C117" t="s">
        <v>1954</v>
      </c>
      <c r="D117" t="s">
        <v>1955</v>
      </c>
      <c r="E117" t="s">
        <v>1774</v>
      </c>
      <c r="F117">
        <v>410</v>
      </c>
      <c r="G117" t="s">
        <v>1775</v>
      </c>
      <c r="I117" s="2" t="s">
        <v>1956</v>
      </c>
      <c r="J117" s="2">
        <v>590</v>
      </c>
      <c r="K117" s="3" t="s">
        <v>1957</v>
      </c>
    </row>
    <row r="118" spans="1:11" x14ac:dyDescent="0.35">
      <c r="A118" t="s">
        <v>1958</v>
      </c>
      <c r="B118" t="s">
        <v>1959</v>
      </c>
      <c r="C118" t="s">
        <v>1960</v>
      </c>
      <c r="D118" t="s">
        <v>591</v>
      </c>
      <c r="E118" t="s">
        <v>1016</v>
      </c>
      <c r="F118">
        <v>978</v>
      </c>
      <c r="G118" t="s">
        <v>1017</v>
      </c>
      <c r="I118" s="2" t="s">
        <v>1961</v>
      </c>
      <c r="J118" s="2">
        <v>604</v>
      </c>
      <c r="K118" s="3" t="s">
        <v>1962</v>
      </c>
    </row>
    <row r="119" spans="1:11" x14ac:dyDescent="0.35">
      <c r="A119" t="s">
        <v>1963</v>
      </c>
      <c r="B119" t="s">
        <v>1964</v>
      </c>
      <c r="C119" t="s">
        <v>1965</v>
      </c>
      <c r="D119" t="s">
        <v>1966</v>
      </c>
      <c r="E119" t="s">
        <v>1780</v>
      </c>
      <c r="F119">
        <v>414</v>
      </c>
      <c r="G119" t="s">
        <v>1781</v>
      </c>
      <c r="I119" s="2" t="s">
        <v>1967</v>
      </c>
      <c r="J119" s="2">
        <v>598</v>
      </c>
      <c r="K119" s="3" t="s">
        <v>1968</v>
      </c>
    </row>
    <row r="120" spans="1:11" x14ac:dyDescent="0.35">
      <c r="A120" t="s">
        <v>1969</v>
      </c>
      <c r="B120" t="s">
        <v>1970</v>
      </c>
      <c r="C120" t="s">
        <v>1971</v>
      </c>
      <c r="D120" t="s">
        <v>1972</v>
      </c>
      <c r="E120" t="s">
        <v>1754</v>
      </c>
      <c r="F120">
        <v>417</v>
      </c>
      <c r="G120" t="s">
        <v>1755</v>
      </c>
      <c r="I120" s="2" t="s">
        <v>1973</v>
      </c>
      <c r="J120" s="2">
        <v>608</v>
      </c>
      <c r="K120" s="3" t="s">
        <v>1974</v>
      </c>
    </row>
    <row r="121" spans="1:11" x14ac:dyDescent="0.35">
      <c r="A121" t="s">
        <v>1975</v>
      </c>
      <c r="B121" t="s">
        <v>1976</v>
      </c>
      <c r="C121" t="s">
        <v>1977</v>
      </c>
      <c r="D121" t="s">
        <v>1978</v>
      </c>
      <c r="E121" t="s">
        <v>1796</v>
      </c>
      <c r="F121">
        <v>418</v>
      </c>
      <c r="G121" t="s">
        <v>1797</v>
      </c>
      <c r="I121" s="2" t="s">
        <v>1979</v>
      </c>
      <c r="J121" s="2">
        <v>586</v>
      </c>
      <c r="K121" s="3" t="s">
        <v>1980</v>
      </c>
    </row>
    <row r="122" spans="1:11" x14ac:dyDescent="0.35">
      <c r="A122" t="s">
        <v>1981</v>
      </c>
      <c r="B122" t="s">
        <v>1982</v>
      </c>
      <c r="C122" t="s">
        <v>1983</v>
      </c>
      <c r="D122" t="s">
        <v>1984</v>
      </c>
      <c r="E122" t="s">
        <v>1016</v>
      </c>
      <c r="F122">
        <v>978</v>
      </c>
      <c r="G122" t="s">
        <v>1017</v>
      </c>
      <c r="I122" s="2" t="s">
        <v>1985</v>
      </c>
      <c r="J122" s="2">
        <v>985</v>
      </c>
      <c r="K122" s="3" t="s">
        <v>1986</v>
      </c>
    </row>
    <row r="123" spans="1:11" x14ac:dyDescent="0.35">
      <c r="A123" t="s">
        <v>1987</v>
      </c>
      <c r="B123" t="s">
        <v>1988</v>
      </c>
      <c r="C123" t="s">
        <v>1989</v>
      </c>
      <c r="D123" t="s">
        <v>1990</v>
      </c>
      <c r="E123" t="s">
        <v>1802</v>
      </c>
      <c r="F123">
        <v>422</v>
      </c>
      <c r="G123" t="s">
        <v>1803</v>
      </c>
      <c r="I123" s="2" t="s">
        <v>1991</v>
      </c>
      <c r="J123" s="2">
        <v>600</v>
      </c>
      <c r="K123" s="3" t="s">
        <v>1992</v>
      </c>
    </row>
    <row r="124" spans="1:11" x14ac:dyDescent="0.35">
      <c r="A124" t="s">
        <v>1993</v>
      </c>
      <c r="B124" t="s">
        <v>1994</v>
      </c>
      <c r="C124" t="s">
        <v>1995</v>
      </c>
      <c r="D124" t="s">
        <v>1996</v>
      </c>
      <c r="E124" t="s">
        <v>1820</v>
      </c>
      <c r="F124">
        <v>426</v>
      </c>
      <c r="G124" t="s">
        <v>1821</v>
      </c>
      <c r="I124" s="2" t="s">
        <v>1997</v>
      </c>
      <c r="J124" s="2">
        <v>634</v>
      </c>
      <c r="K124" s="3" t="s">
        <v>1998</v>
      </c>
    </row>
    <row r="125" spans="1:11" x14ac:dyDescent="0.35">
      <c r="A125" t="s">
        <v>1999</v>
      </c>
      <c r="B125" t="s">
        <v>2000</v>
      </c>
      <c r="C125" t="s">
        <v>2001</v>
      </c>
      <c r="D125" t="s">
        <v>2002</v>
      </c>
      <c r="E125" t="s">
        <v>1814</v>
      </c>
      <c r="F125">
        <v>430</v>
      </c>
      <c r="G125" t="s">
        <v>1815</v>
      </c>
      <c r="I125" s="2" t="s">
        <v>2003</v>
      </c>
      <c r="J125" s="2">
        <v>946</v>
      </c>
      <c r="K125" s="3" t="s">
        <v>2004</v>
      </c>
    </row>
    <row r="126" spans="1:11" x14ac:dyDescent="0.35">
      <c r="A126" t="s">
        <v>2005</v>
      </c>
      <c r="B126" t="s">
        <v>2006</v>
      </c>
      <c r="C126" t="s">
        <v>2007</v>
      </c>
      <c r="D126" t="s">
        <v>2008</v>
      </c>
      <c r="E126" t="s">
        <v>1826</v>
      </c>
      <c r="F126">
        <v>434</v>
      </c>
      <c r="G126" t="s">
        <v>1827</v>
      </c>
      <c r="I126" s="2" t="s">
        <v>2009</v>
      </c>
      <c r="J126" s="2">
        <v>941</v>
      </c>
      <c r="K126" s="3" t="s">
        <v>2010</v>
      </c>
    </row>
    <row r="127" spans="1:11" x14ac:dyDescent="0.35">
      <c r="A127" t="s">
        <v>2011</v>
      </c>
      <c r="B127" t="s">
        <v>2012</v>
      </c>
      <c r="C127" t="s">
        <v>2013</v>
      </c>
      <c r="D127" t="s">
        <v>2014</v>
      </c>
      <c r="E127" t="s">
        <v>1382</v>
      </c>
      <c r="F127">
        <v>756</v>
      </c>
      <c r="G127" t="s">
        <v>1383</v>
      </c>
      <c r="I127" s="2" t="s">
        <v>2015</v>
      </c>
      <c r="J127" s="2">
        <v>643</v>
      </c>
      <c r="K127" s="3" t="s">
        <v>2016</v>
      </c>
    </row>
    <row r="128" spans="1:11" x14ac:dyDescent="0.35">
      <c r="A128" t="s">
        <v>2017</v>
      </c>
      <c r="B128" t="s">
        <v>2018</v>
      </c>
      <c r="C128" t="s">
        <v>2019</v>
      </c>
      <c r="D128" t="s">
        <v>2020</v>
      </c>
      <c r="E128" t="s">
        <v>1016</v>
      </c>
      <c r="F128">
        <v>978</v>
      </c>
      <c r="G128" t="s">
        <v>1017</v>
      </c>
      <c r="I128" s="2" t="s">
        <v>2021</v>
      </c>
      <c r="J128" s="2">
        <v>646</v>
      </c>
      <c r="K128" s="3" t="s">
        <v>2022</v>
      </c>
    </row>
    <row r="129" spans="1:11" x14ac:dyDescent="0.35">
      <c r="A129" t="s">
        <v>2023</v>
      </c>
      <c r="B129" t="s">
        <v>2024</v>
      </c>
      <c r="C129" t="s">
        <v>2025</v>
      </c>
      <c r="D129" t="s">
        <v>2026</v>
      </c>
      <c r="E129" t="s">
        <v>1016</v>
      </c>
      <c r="F129">
        <v>978</v>
      </c>
      <c r="G129" t="s">
        <v>1017</v>
      </c>
      <c r="I129" s="2" t="s">
        <v>2027</v>
      </c>
      <c r="J129" s="2">
        <v>682</v>
      </c>
      <c r="K129" s="3" t="s">
        <v>2028</v>
      </c>
    </row>
    <row r="130" spans="1:11" x14ac:dyDescent="0.35">
      <c r="A130" t="s">
        <v>2029</v>
      </c>
      <c r="B130" t="s">
        <v>2030</v>
      </c>
      <c r="C130" t="s">
        <v>2031</v>
      </c>
      <c r="D130" t="s">
        <v>2032</v>
      </c>
      <c r="E130" t="s">
        <v>1866</v>
      </c>
      <c r="F130">
        <v>446</v>
      </c>
      <c r="G130" t="s">
        <v>1867</v>
      </c>
      <c r="I130" s="2" t="s">
        <v>2033</v>
      </c>
      <c r="J130" s="2">
        <v>90</v>
      </c>
      <c r="K130" s="3" t="s">
        <v>2034</v>
      </c>
    </row>
    <row r="131" spans="1:11" x14ac:dyDescent="0.35">
      <c r="A131" t="s">
        <v>2035</v>
      </c>
      <c r="B131" t="s">
        <v>2036</v>
      </c>
      <c r="C131" t="s">
        <v>1849</v>
      </c>
      <c r="D131" t="s">
        <v>2037</v>
      </c>
      <c r="E131" t="s">
        <v>1849</v>
      </c>
      <c r="F131">
        <v>807</v>
      </c>
      <c r="G131" t="s">
        <v>1850</v>
      </c>
      <c r="I131" s="2" t="s">
        <v>2038</v>
      </c>
      <c r="J131" s="2">
        <v>690</v>
      </c>
      <c r="K131" s="3" t="s">
        <v>2039</v>
      </c>
    </row>
    <row r="132" spans="1:11" x14ac:dyDescent="0.35">
      <c r="A132" t="s">
        <v>2040</v>
      </c>
      <c r="B132" t="s">
        <v>2041</v>
      </c>
      <c r="C132" t="s">
        <v>2042</v>
      </c>
      <c r="D132" t="s">
        <v>2043</v>
      </c>
      <c r="E132" t="s">
        <v>1843</v>
      </c>
      <c r="F132">
        <v>969</v>
      </c>
      <c r="G132" t="s">
        <v>1844</v>
      </c>
      <c r="I132" s="2" t="s">
        <v>2044</v>
      </c>
      <c r="J132" s="2">
        <v>938</v>
      </c>
      <c r="K132" s="3" t="s">
        <v>2045</v>
      </c>
    </row>
    <row r="133" spans="1:11" x14ac:dyDescent="0.35">
      <c r="A133" t="s">
        <v>2046</v>
      </c>
      <c r="B133" t="s">
        <v>2047</v>
      </c>
      <c r="C133" t="s">
        <v>2048</v>
      </c>
      <c r="D133" t="s">
        <v>2049</v>
      </c>
      <c r="E133" t="s">
        <v>1890</v>
      </c>
      <c r="F133">
        <v>454</v>
      </c>
      <c r="G133" t="s">
        <v>1891</v>
      </c>
      <c r="I133" s="2" t="s">
        <v>2050</v>
      </c>
      <c r="J133" s="2">
        <v>752</v>
      </c>
      <c r="K133" s="3" t="s">
        <v>2051</v>
      </c>
    </row>
    <row r="134" spans="1:11" x14ac:dyDescent="0.35">
      <c r="A134" t="s">
        <v>2052</v>
      </c>
      <c r="B134" t="s">
        <v>2053</v>
      </c>
      <c r="C134" t="s">
        <v>2054</v>
      </c>
      <c r="D134" t="s">
        <v>2055</v>
      </c>
      <c r="E134" t="s">
        <v>1902</v>
      </c>
      <c r="F134">
        <v>458</v>
      </c>
      <c r="G134" t="s">
        <v>1903</v>
      </c>
      <c r="I134" s="2" t="s">
        <v>2056</v>
      </c>
      <c r="J134" s="2">
        <v>702</v>
      </c>
      <c r="K134" s="3" t="s">
        <v>2057</v>
      </c>
    </row>
    <row r="135" spans="1:11" x14ac:dyDescent="0.35">
      <c r="A135" t="s">
        <v>2058</v>
      </c>
      <c r="B135" t="s">
        <v>2059</v>
      </c>
      <c r="C135" t="s">
        <v>2060</v>
      </c>
      <c r="D135" t="s">
        <v>2061</v>
      </c>
      <c r="E135" t="s">
        <v>1884</v>
      </c>
      <c r="F135">
        <v>462</v>
      </c>
      <c r="G135" t="s">
        <v>1885</v>
      </c>
      <c r="I135" s="2" t="s">
        <v>2062</v>
      </c>
      <c r="J135" s="2">
        <v>654</v>
      </c>
      <c r="K135" s="3" t="s">
        <v>2063</v>
      </c>
    </row>
    <row r="136" spans="1:11" x14ac:dyDescent="0.35">
      <c r="A136" t="s">
        <v>2064</v>
      </c>
      <c r="B136" t="s">
        <v>2065</v>
      </c>
      <c r="C136" t="s">
        <v>2066</v>
      </c>
      <c r="D136" t="s">
        <v>2067</v>
      </c>
      <c r="E136" t="s">
        <v>1268</v>
      </c>
      <c r="F136">
        <v>952</v>
      </c>
      <c r="G136" t="s">
        <v>1269</v>
      </c>
      <c r="I136" s="2" t="s">
        <v>2068</v>
      </c>
      <c r="J136" s="2">
        <v>694</v>
      </c>
      <c r="K136" s="3" t="s">
        <v>2069</v>
      </c>
    </row>
    <row r="137" spans="1:11" x14ac:dyDescent="0.35">
      <c r="A137" t="s">
        <v>2070</v>
      </c>
      <c r="B137" t="s">
        <v>2071</v>
      </c>
      <c r="C137" t="s">
        <v>2072</v>
      </c>
      <c r="D137" t="s">
        <v>2073</v>
      </c>
      <c r="E137" t="s">
        <v>1016</v>
      </c>
      <c r="F137">
        <v>978</v>
      </c>
      <c r="G137" t="s">
        <v>1017</v>
      </c>
      <c r="I137" s="2" t="s">
        <v>2074</v>
      </c>
      <c r="J137" s="2">
        <v>706</v>
      </c>
      <c r="K137" s="3" t="s">
        <v>2075</v>
      </c>
    </row>
    <row r="138" spans="1:11" x14ac:dyDescent="0.35">
      <c r="A138" t="s">
        <v>2076</v>
      </c>
      <c r="B138" t="s">
        <v>2077</v>
      </c>
      <c r="C138" t="s">
        <v>2078</v>
      </c>
      <c r="D138" t="s">
        <v>2079</v>
      </c>
      <c r="E138" t="s">
        <v>184</v>
      </c>
      <c r="F138">
        <v>840</v>
      </c>
      <c r="G138" t="s">
        <v>987</v>
      </c>
      <c r="I138" s="2" t="s">
        <v>2080</v>
      </c>
      <c r="J138" s="2">
        <v>968</v>
      </c>
      <c r="K138" s="3" t="s">
        <v>2081</v>
      </c>
    </row>
    <row r="139" spans="1:11" x14ac:dyDescent="0.35">
      <c r="A139" t="s">
        <v>2082</v>
      </c>
      <c r="B139" t="s">
        <v>2083</v>
      </c>
      <c r="C139" t="s">
        <v>2084</v>
      </c>
      <c r="D139" t="s">
        <v>2085</v>
      </c>
      <c r="E139" t="s">
        <v>1016</v>
      </c>
      <c r="F139">
        <v>978</v>
      </c>
      <c r="G139" t="s">
        <v>1017</v>
      </c>
      <c r="I139" s="2" t="s">
        <v>2086</v>
      </c>
      <c r="J139" s="2">
        <v>728</v>
      </c>
      <c r="K139" s="3" t="s">
        <v>2087</v>
      </c>
    </row>
    <row r="140" spans="1:11" x14ac:dyDescent="0.35">
      <c r="A140" t="s">
        <v>2088</v>
      </c>
      <c r="B140" t="s">
        <v>2089</v>
      </c>
      <c r="C140" t="s">
        <v>2090</v>
      </c>
      <c r="D140" t="s">
        <v>2091</v>
      </c>
      <c r="E140" t="s">
        <v>1872</v>
      </c>
      <c r="F140">
        <v>478</v>
      </c>
      <c r="G140" t="s">
        <v>1873</v>
      </c>
      <c r="I140" s="2" t="s">
        <v>2092</v>
      </c>
      <c r="J140" s="2">
        <v>678</v>
      </c>
      <c r="K140" s="3" t="s">
        <v>2093</v>
      </c>
    </row>
    <row r="141" spans="1:11" x14ac:dyDescent="0.35">
      <c r="A141" t="s">
        <v>2094</v>
      </c>
      <c r="B141" t="s">
        <v>2095</v>
      </c>
      <c r="C141" t="s">
        <v>2096</v>
      </c>
      <c r="D141" t="s">
        <v>2097</v>
      </c>
      <c r="E141" t="s">
        <v>1878</v>
      </c>
      <c r="F141">
        <v>480</v>
      </c>
      <c r="G141" t="s">
        <v>1879</v>
      </c>
      <c r="I141" s="2" t="s">
        <v>2098</v>
      </c>
      <c r="J141" s="2">
        <v>760</v>
      </c>
      <c r="K141" s="3" t="s">
        <v>2099</v>
      </c>
    </row>
    <row r="142" spans="1:11" x14ac:dyDescent="0.35">
      <c r="A142" t="s">
        <v>2100</v>
      </c>
      <c r="B142" t="s">
        <v>2101</v>
      </c>
      <c r="C142" t="s">
        <v>2102</v>
      </c>
      <c r="D142" t="s">
        <v>2103</v>
      </c>
      <c r="E142" t="s">
        <v>1016</v>
      </c>
      <c r="F142">
        <v>978</v>
      </c>
      <c r="G142" t="s">
        <v>1017</v>
      </c>
      <c r="I142" s="2" t="s">
        <v>1662</v>
      </c>
      <c r="J142" s="2">
        <v>748</v>
      </c>
      <c r="K142" s="3" t="s">
        <v>1663</v>
      </c>
    </row>
    <row r="143" spans="1:11" x14ac:dyDescent="0.35">
      <c r="A143" t="s">
        <v>2104</v>
      </c>
      <c r="B143" t="s">
        <v>2105</v>
      </c>
      <c r="C143" t="s">
        <v>2106</v>
      </c>
      <c r="D143" t="s">
        <v>2107</v>
      </c>
      <c r="E143" t="s">
        <v>1896</v>
      </c>
      <c r="F143">
        <v>484</v>
      </c>
      <c r="G143" t="s">
        <v>1897</v>
      </c>
      <c r="I143" s="2" t="s">
        <v>2108</v>
      </c>
      <c r="J143" s="2">
        <v>764</v>
      </c>
      <c r="K143" s="3" t="s">
        <v>2109</v>
      </c>
    </row>
    <row r="144" spans="1:11" x14ac:dyDescent="0.35">
      <c r="A144" t="s">
        <v>2110</v>
      </c>
      <c r="B144" t="s">
        <v>2111</v>
      </c>
      <c r="C144" t="s">
        <v>2112</v>
      </c>
      <c r="D144" t="s">
        <v>2113</v>
      </c>
      <c r="E144" t="s">
        <v>184</v>
      </c>
      <c r="F144">
        <v>840</v>
      </c>
      <c r="G144" t="s">
        <v>987</v>
      </c>
      <c r="I144" s="2" t="s">
        <v>2114</v>
      </c>
      <c r="J144" s="2">
        <v>972</v>
      </c>
      <c r="K144" s="3" t="s">
        <v>2115</v>
      </c>
    </row>
    <row r="145" spans="1:11" x14ac:dyDescent="0.35">
      <c r="A145" t="s">
        <v>2116</v>
      </c>
      <c r="B145" t="s">
        <v>2117</v>
      </c>
      <c r="C145" t="s">
        <v>2118</v>
      </c>
      <c r="D145" t="s">
        <v>2119</v>
      </c>
      <c r="E145" t="s">
        <v>1838</v>
      </c>
      <c r="F145">
        <v>498</v>
      </c>
      <c r="G145" t="s">
        <v>1839</v>
      </c>
      <c r="I145" s="2" t="s">
        <v>2120</v>
      </c>
      <c r="J145" s="2">
        <v>934</v>
      </c>
      <c r="K145" s="3" t="s">
        <v>2121</v>
      </c>
    </row>
    <row r="146" spans="1:11" x14ac:dyDescent="0.35">
      <c r="A146" t="s">
        <v>2122</v>
      </c>
      <c r="B146" t="s">
        <v>2123</v>
      </c>
      <c r="C146" t="s">
        <v>2124</v>
      </c>
      <c r="D146" t="s">
        <v>2125</v>
      </c>
      <c r="E146" t="s">
        <v>1016</v>
      </c>
      <c r="F146">
        <v>978</v>
      </c>
      <c r="G146" t="s">
        <v>1017</v>
      </c>
      <c r="I146" s="2" t="s">
        <v>2126</v>
      </c>
      <c r="J146" s="2">
        <v>788</v>
      </c>
      <c r="K146" s="3" t="s">
        <v>2127</v>
      </c>
    </row>
    <row r="147" spans="1:11" x14ac:dyDescent="0.35">
      <c r="A147" t="s">
        <v>52</v>
      </c>
      <c r="B147" t="s">
        <v>2128</v>
      </c>
      <c r="C147" t="s">
        <v>2129</v>
      </c>
      <c r="D147" t="s">
        <v>2130</v>
      </c>
      <c r="E147" t="s">
        <v>90</v>
      </c>
      <c r="F147">
        <v>496</v>
      </c>
      <c r="G147" t="s">
        <v>1861</v>
      </c>
      <c r="I147" s="2" t="s">
        <v>2131</v>
      </c>
      <c r="J147" s="2">
        <v>776</v>
      </c>
      <c r="K147" s="3" t="s">
        <v>2132</v>
      </c>
    </row>
    <row r="148" spans="1:11" x14ac:dyDescent="0.35">
      <c r="A148" t="s">
        <v>2133</v>
      </c>
      <c r="B148" t="s">
        <v>2134</v>
      </c>
      <c r="C148" t="s">
        <v>2135</v>
      </c>
      <c r="D148" t="s">
        <v>2136</v>
      </c>
      <c r="E148" t="s">
        <v>1016</v>
      </c>
      <c r="F148">
        <v>978</v>
      </c>
      <c r="G148" t="s">
        <v>1017</v>
      </c>
      <c r="I148" s="2" t="s">
        <v>2137</v>
      </c>
      <c r="J148" s="2">
        <v>949</v>
      </c>
      <c r="K148" s="3" t="s">
        <v>2138</v>
      </c>
    </row>
    <row r="149" spans="1:11" x14ac:dyDescent="0.35">
      <c r="A149" t="s">
        <v>2139</v>
      </c>
      <c r="B149" t="s">
        <v>2140</v>
      </c>
      <c r="C149" t="s">
        <v>2141</v>
      </c>
      <c r="D149" t="s">
        <v>2142</v>
      </c>
      <c r="E149" t="s">
        <v>1085</v>
      </c>
      <c r="F149">
        <v>951</v>
      </c>
      <c r="G149" t="s">
        <v>1086</v>
      </c>
      <c r="I149" s="2" t="s">
        <v>2143</v>
      </c>
      <c r="J149" s="2">
        <v>780</v>
      </c>
      <c r="K149" s="3" t="s">
        <v>2144</v>
      </c>
    </row>
    <row r="150" spans="1:11" x14ac:dyDescent="0.35">
      <c r="A150" t="s">
        <v>2145</v>
      </c>
      <c r="B150" t="s">
        <v>2146</v>
      </c>
      <c r="C150" t="s">
        <v>2147</v>
      </c>
      <c r="D150" t="s">
        <v>2148</v>
      </c>
      <c r="E150" t="s">
        <v>1832</v>
      </c>
      <c r="F150">
        <v>504</v>
      </c>
      <c r="G150" t="s">
        <v>1833</v>
      </c>
      <c r="I150" s="2" t="s">
        <v>2149</v>
      </c>
      <c r="J150" s="2">
        <v>0</v>
      </c>
      <c r="K150" s="3" t="s">
        <v>2150</v>
      </c>
    </row>
    <row r="151" spans="1:11" x14ac:dyDescent="0.35">
      <c r="A151" t="s">
        <v>2151</v>
      </c>
      <c r="B151" t="s">
        <v>2152</v>
      </c>
      <c r="C151" t="s">
        <v>2153</v>
      </c>
      <c r="D151" t="s">
        <v>2154</v>
      </c>
      <c r="E151" t="s">
        <v>1908</v>
      </c>
      <c r="F151">
        <v>943</v>
      </c>
      <c r="G151" t="s">
        <v>1909</v>
      </c>
      <c r="I151" s="2" t="s">
        <v>2155</v>
      </c>
      <c r="J151" s="2">
        <v>901</v>
      </c>
      <c r="K151" s="3" t="s">
        <v>2156</v>
      </c>
    </row>
    <row r="152" spans="1:11" x14ac:dyDescent="0.35">
      <c r="A152" t="s">
        <v>2157</v>
      </c>
      <c r="B152" t="s">
        <v>2158</v>
      </c>
      <c r="C152" t="s">
        <v>2159</v>
      </c>
      <c r="D152" t="s">
        <v>2160</v>
      </c>
      <c r="E152" t="s">
        <v>1855</v>
      </c>
      <c r="F152">
        <v>104</v>
      </c>
      <c r="G152" t="s">
        <v>1856</v>
      </c>
      <c r="I152" s="2" t="s">
        <v>2161</v>
      </c>
      <c r="J152" s="2">
        <v>834</v>
      </c>
      <c r="K152" s="3" t="s">
        <v>2162</v>
      </c>
    </row>
    <row r="153" spans="1:11" x14ac:dyDescent="0.35">
      <c r="A153" t="s">
        <v>2163</v>
      </c>
      <c r="B153" t="s">
        <v>2164</v>
      </c>
      <c r="C153" t="s">
        <v>2165</v>
      </c>
      <c r="D153" t="s">
        <v>2166</v>
      </c>
      <c r="E153" t="s">
        <v>1914</v>
      </c>
      <c r="F153">
        <v>516</v>
      </c>
      <c r="G153" t="s">
        <v>1915</v>
      </c>
      <c r="I153" s="2" t="s">
        <v>2167</v>
      </c>
      <c r="J153" s="2">
        <v>980</v>
      </c>
      <c r="K153" s="3" t="s">
        <v>2168</v>
      </c>
    </row>
    <row r="154" spans="1:11" x14ac:dyDescent="0.35">
      <c r="A154" t="s">
        <v>2169</v>
      </c>
      <c r="B154" t="s">
        <v>2170</v>
      </c>
      <c r="C154" t="s">
        <v>2171</v>
      </c>
      <c r="D154" t="s">
        <v>2172</v>
      </c>
      <c r="I154" s="2" t="s">
        <v>2173</v>
      </c>
      <c r="J154" s="2">
        <v>800</v>
      </c>
      <c r="K154" s="3" t="s">
        <v>2174</v>
      </c>
    </row>
    <row r="155" spans="1:11" x14ac:dyDescent="0.35">
      <c r="A155" t="s">
        <v>2175</v>
      </c>
      <c r="B155" t="s">
        <v>2176</v>
      </c>
      <c r="C155" t="s">
        <v>2177</v>
      </c>
      <c r="D155" t="s">
        <v>2178</v>
      </c>
      <c r="E155" t="s">
        <v>1938</v>
      </c>
      <c r="F155">
        <v>524</v>
      </c>
      <c r="G155" t="s">
        <v>1939</v>
      </c>
      <c r="I155" s="2" t="s">
        <v>184</v>
      </c>
      <c r="J155" s="2">
        <v>840</v>
      </c>
      <c r="K155" s="3" t="s">
        <v>987</v>
      </c>
    </row>
    <row r="156" spans="1:11" x14ac:dyDescent="0.35">
      <c r="A156" t="s">
        <v>2179</v>
      </c>
      <c r="B156" t="s">
        <v>2180</v>
      </c>
      <c r="C156" t="s">
        <v>2181</v>
      </c>
      <c r="D156" t="s">
        <v>2182</v>
      </c>
      <c r="E156" t="s">
        <v>1016</v>
      </c>
      <c r="F156">
        <v>978</v>
      </c>
      <c r="G156" t="s">
        <v>1017</v>
      </c>
      <c r="I156" s="2" t="s">
        <v>184</v>
      </c>
      <c r="J156" s="2"/>
      <c r="K156" s="3"/>
    </row>
    <row r="157" spans="1:11" x14ac:dyDescent="0.35">
      <c r="A157" t="s">
        <v>2183</v>
      </c>
      <c r="B157" t="s">
        <v>2184</v>
      </c>
      <c r="C157" t="s">
        <v>2185</v>
      </c>
      <c r="D157" t="s">
        <v>2186</v>
      </c>
      <c r="E157" t="s">
        <v>1135</v>
      </c>
      <c r="F157">
        <v>532</v>
      </c>
      <c r="G157" t="s">
        <v>1136</v>
      </c>
      <c r="I157" s="2" t="s">
        <v>2187</v>
      </c>
      <c r="J157" s="2">
        <v>858</v>
      </c>
      <c r="K157" s="3" t="s">
        <v>2188</v>
      </c>
    </row>
    <row r="158" spans="1:11" x14ac:dyDescent="0.35">
      <c r="A158" t="s">
        <v>2189</v>
      </c>
      <c r="B158" t="s">
        <v>2190</v>
      </c>
      <c r="C158" t="s">
        <v>2191</v>
      </c>
      <c r="D158" t="s">
        <v>2192</v>
      </c>
      <c r="I158" s="2" t="s">
        <v>2193</v>
      </c>
      <c r="J158" s="2">
        <v>860</v>
      </c>
      <c r="K158" s="3" t="s">
        <v>2194</v>
      </c>
    </row>
    <row r="159" spans="1:11" x14ac:dyDescent="0.35">
      <c r="A159" t="s">
        <v>2195</v>
      </c>
      <c r="B159" t="s">
        <v>2196</v>
      </c>
      <c r="C159" t="s">
        <v>2197</v>
      </c>
      <c r="D159" t="s">
        <v>2198</v>
      </c>
      <c r="E159" t="s">
        <v>1944</v>
      </c>
      <c r="F159">
        <v>554</v>
      </c>
      <c r="G159" t="s">
        <v>1945</v>
      </c>
      <c r="I159" s="2" t="s">
        <v>2199</v>
      </c>
      <c r="J159" s="2">
        <v>937</v>
      </c>
      <c r="K159" s="3" t="s">
        <v>2200</v>
      </c>
    </row>
    <row r="160" spans="1:11" x14ac:dyDescent="0.35">
      <c r="A160" t="s">
        <v>2201</v>
      </c>
      <c r="B160" t="s">
        <v>2202</v>
      </c>
      <c r="C160" t="s">
        <v>2203</v>
      </c>
      <c r="D160" t="s">
        <v>2204</v>
      </c>
      <c r="E160" t="s">
        <v>1926</v>
      </c>
      <c r="F160">
        <v>558</v>
      </c>
      <c r="G160" t="s">
        <v>1927</v>
      </c>
      <c r="I160" s="2" t="s">
        <v>2205</v>
      </c>
      <c r="J160" s="2">
        <v>704</v>
      </c>
      <c r="K160" s="3" t="s">
        <v>2206</v>
      </c>
    </row>
    <row r="161" spans="1:11" x14ac:dyDescent="0.35">
      <c r="A161" t="s">
        <v>2207</v>
      </c>
      <c r="B161" t="s">
        <v>2208</v>
      </c>
      <c r="C161" t="s">
        <v>2209</v>
      </c>
      <c r="D161" t="s">
        <v>2210</v>
      </c>
      <c r="E161" t="s">
        <v>1268</v>
      </c>
      <c r="F161">
        <v>952</v>
      </c>
      <c r="G161" t="s">
        <v>1269</v>
      </c>
      <c r="I161" s="2" t="s">
        <v>2211</v>
      </c>
      <c r="J161" s="2">
        <v>548</v>
      </c>
      <c r="K161" s="3" t="s">
        <v>2212</v>
      </c>
    </row>
    <row r="162" spans="1:11" x14ac:dyDescent="0.35">
      <c r="A162" t="s">
        <v>2213</v>
      </c>
      <c r="B162" t="s">
        <v>2214</v>
      </c>
      <c r="C162" t="s">
        <v>2215</v>
      </c>
      <c r="D162" t="s">
        <v>2216</v>
      </c>
      <c r="E162" t="s">
        <v>1920</v>
      </c>
      <c r="F162">
        <v>566</v>
      </c>
      <c r="G162" t="s">
        <v>1921</v>
      </c>
      <c r="I162" s="2" t="s">
        <v>2217</v>
      </c>
      <c r="J162" s="2">
        <v>882</v>
      </c>
      <c r="K162" s="3" t="s">
        <v>2218</v>
      </c>
    </row>
    <row r="163" spans="1:11" x14ac:dyDescent="0.35">
      <c r="A163" t="s">
        <v>2219</v>
      </c>
      <c r="B163" t="s">
        <v>2220</v>
      </c>
      <c r="C163" t="s">
        <v>2221</v>
      </c>
      <c r="D163" t="s">
        <v>2222</v>
      </c>
      <c r="I163" s="2" t="s">
        <v>1402</v>
      </c>
      <c r="J163" s="2">
        <v>950</v>
      </c>
      <c r="K163" s="3" t="s">
        <v>1403</v>
      </c>
    </row>
    <row r="164" spans="1:11" x14ac:dyDescent="0.35">
      <c r="A164" t="s">
        <v>2223</v>
      </c>
      <c r="B164" t="s">
        <v>2224</v>
      </c>
      <c r="C164" t="s">
        <v>2225</v>
      </c>
      <c r="D164" t="s">
        <v>2226</v>
      </c>
      <c r="I164" s="2" t="s">
        <v>1085</v>
      </c>
      <c r="J164" s="2">
        <v>951</v>
      </c>
      <c r="K164" s="3" t="s">
        <v>1086</v>
      </c>
    </row>
    <row r="165" spans="1:11" x14ac:dyDescent="0.35">
      <c r="A165" t="s">
        <v>2227</v>
      </c>
      <c r="B165" t="s">
        <v>2228</v>
      </c>
      <c r="C165" t="s">
        <v>2229</v>
      </c>
      <c r="D165" t="s">
        <v>2230</v>
      </c>
      <c r="E165" t="s">
        <v>184</v>
      </c>
      <c r="F165">
        <v>840</v>
      </c>
      <c r="G165" t="s">
        <v>987</v>
      </c>
      <c r="I165" s="2" t="s">
        <v>1268</v>
      </c>
      <c r="J165" s="2">
        <v>952</v>
      </c>
      <c r="K165" s="3" t="s">
        <v>1269</v>
      </c>
    </row>
    <row r="166" spans="1:11" x14ac:dyDescent="0.35">
      <c r="A166" t="s">
        <v>2231</v>
      </c>
      <c r="B166" t="s">
        <v>2232</v>
      </c>
      <c r="C166" t="s">
        <v>2233</v>
      </c>
      <c r="D166" t="s">
        <v>2234</v>
      </c>
      <c r="E166" t="s">
        <v>1932</v>
      </c>
      <c r="F166">
        <v>578</v>
      </c>
      <c r="G166" t="s">
        <v>1933</v>
      </c>
      <c r="I166" s="2" t="s">
        <v>2235</v>
      </c>
      <c r="J166" s="2">
        <v>886</v>
      </c>
      <c r="K166" s="3" t="s">
        <v>2236</v>
      </c>
    </row>
    <row r="167" spans="1:11" x14ac:dyDescent="0.35">
      <c r="A167" t="s">
        <v>2237</v>
      </c>
      <c r="B167" t="s">
        <v>2238</v>
      </c>
      <c r="C167" t="s">
        <v>2239</v>
      </c>
      <c r="D167" t="s">
        <v>2240</v>
      </c>
      <c r="E167" t="s">
        <v>1950</v>
      </c>
      <c r="F167">
        <v>512</v>
      </c>
      <c r="G167" t="s">
        <v>1951</v>
      </c>
      <c r="I167" s="2" t="s">
        <v>2241</v>
      </c>
      <c r="J167" s="2">
        <v>710</v>
      </c>
      <c r="K167" s="3" t="s">
        <v>2242</v>
      </c>
    </row>
    <row r="168" spans="1:11" x14ac:dyDescent="0.35">
      <c r="A168" t="s">
        <v>2243</v>
      </c>
      <c r="B168" t="s">
        <v>2244</v>
      </c>
      <c r="C168" t="s">
        <v>2245</v>
      </c>
      <c r="D168" t="s">
        <v>2246</v>
      </c>
      <c r="E168" t="s">
        <v>1979</v>
      </c>
      <c r="F168">
        <v>586</v>
      </c>
      <c r="G168" t="s">
        <v>1980</v>
      </c>
      <c r="I168" s="2" t="s">
        <v>2247</v>
      </c>
      <c r="J168" s="2">
        <v>967</v>
      </c>
      <c r="K168" s="3" t="s">
        <v>2248</v>
      </c>
    </row>
    <row r="169" spans="1:11" x14ac:dyDescent="0.35">
      <c r="A169" t="s">
        <v>2249</v>
      </c>
      <c r="B169" t="s">
        <v>2250</v>
      </c>
      <c r="C169" t="s">
        <v>2251</v>
      </c>
      <c r="D169" t="s">
        <v>2252</v>
      </c>
      <c r="E169" t="s">
        <v>184</v>
      </c>
      <c r="F169">
        <v>840</v>
      </c>
      <c r="G169" t="s">
        <v>987</v>
      </c>
    </row>
    <row r="170" spans="1:11" x14ac:dyDescent="0.35">
      <c r="A170" t="s">
        <v>2253</v>
      </c>
      <c r="B170" t="s">
        <v>2254</v>
      </c>
      <c r="C170" t="s">
        <v>2255</v>
      </c>
      <c r="D170" t="s">
        <v>2256</v>
      </c>
    </row>
    <row r="171" spans="1:11" x14ac:dyDescent="0.35">
      <c r="A171" t="s">
        <v>2257</v>
      </c>
      <c r="B171" t="s">
        <v>2258</v>
      </c>
      <c r="C171" t="s">
        <v>2259</v>
      </c>
      <c r="D171" t="s">
        <v>2260</v>
      </c>
      <c r="E171" t="s">
        <v>1956</v>
      </c>
      <c r="F171">
        <v>590</v>
      </c>
      <c r="G171" t="s">
        <v>1957</v>
      </c>
    </row>
    <row r="172" spans="1:11" x14ac:dyDescent="0.35">
      <c r="A172" t="s">
        <v>2261</v>
      </c>
      <c r="B172" t="s">
        <v>2262</v>
      </c>
      <c r="C172" t="s">
        <v>2263</v>
      </c>
      <c r="D172" t="s">
        <v>2264</v>
      </c>
      <c r="E172" t="s">
        <v>1967</v>
      </c>
      <c r="F172">
        <v>598</v>
      </c>
      <c r="G172" t="s">
        <v>1968</v>
      </c>
    </row>
    <row r="173" spans="1:11" x14ac:dyDescent="0.35">
      <c r="A173" t="s">
        <v>2265</v>
      </c>
      <c r="B173" t="s">
        <v>2266</v>
      </c>
      <c r="C173" t="s">
        <v>2267</v>
      </c>
      <c r="D173" t="s">
        <v>2268</v>
      </c>
      <c r="E173" t="s">
        <v>1991</v>
      </c>
      <c r="F173">
        <v>600</v>
      </c>
      <c r="G173" t="s">
        <v>1992</v>
      </c>
    </row>
    <row r="174" spans="1:11" x14ac:dyDescent="0.35">
      <c r="A174" t="s">
        <v>2269</v>
      </c>
      <c r="B174" t="s">
        <v>2270</v>
      </c>
      <c r="C174" t="s">
        <v>2271</v>
      </c>
      <c r="D174" t="s">
        <v>2272</v>
      </c>
      <c r="E174" t="s">
        <v>1961</v>
      </c>
      <c r="F174">
        <v>604</v>
      </c>
      <c r="G174" t="s">
        <v>1962</v>
      </c>
    </row>
    <row r="175" spans="1:11" x14ac:dyDescent="0.35">
      <c r="A175" t="s">
        <v>2273</v>
      </c>
      <c r="B175" t="s">
        <v>2274</v>
      </c>
      <c r="C175" t="s">
        <v>2275</v>
      </c>
      <c r="D175" t="s">
        <v>2276</v>
      </c>
      <c r="E175" t="s">
        <v>1973</v>
      </c>
      <c r="F175">
        <v>608</v>
      </c>
      <c r="G175" t="s">
        <v>1974</v>
      </c>
    </row>
    <row r="176" spans="1:11" x14ac:dyDescent="0.35">
      <c r="A176" t="s">
        <v>2277</v>
      </c>
      <c r="B176" t="s">
        <v>2278</v>
      </c>
      <c r="C176" t="s">
        <v>2279</v>
      </c>
      <c r="D176" t="s">
        <v>2280</v>
      </c>
    </row>
    <row r="177" spans="1:7" x14ac:dyDescent="0.35">
      <c r="A177" t="s">
        <v>2281</v>
      </c>
      <c r="B177" t="s">
        <v>2282</v>
      </c>
      <c r="C177" t="s">
        <v>2283</v>
      </c>
      <c r="D177" t="s">
        <v>2284</v>
      </c>
      <c r="E177" t="s">
        <v>1985</v>
      </c>
      <c r="F177">
        <v>985</v>
      </c>
      <c r="G177" t="s">
        <v>1986</v>
      </c>
    </row>
    <row r="178" spans="1:7" x14ac:dyDescent="0.35">
      <c r="A178" t="s">
        <v>2285</v>
      </c>
      <c r="B178" t="s">
        <v>2286</v>
      </c>
      <c r="C178" t="s">
        <v>2287</v>
      </c>
      <c r="D178" t="s">
        <v>2288</v>
      </c>
      <c r="E178" t="s">
        <v>1016</v>
      </c>
      <c r="F178">
        <v>978</v>
      </c>
      <c r="G178" t="s">
        <v>1017</v>
      </c>
    </row>
    <row r="179" spans="1:7" x14ac:dyDescent="0.35">
      <c r="A179" t="s">
        <v>2289</v>
      </c>
      <c r="B179" t="s">
        <v>2290</v>
      </c>
      <c r="C179" t="s">
        <v>2291</v>
      </c>
      <c r="D179" t="s">
        <v>2292</v>
      </c>
      <c r="E179" t="s">
        <v>184</v>
      </c>
      <c r="F179">
        <v>840</v>
      </c>
      <c r="G179" t="s">
        <v>987</v>
      </c>
    </row>
    <row r="180" spans="1:7" x14ac:dyDescent="0.35">
      <c r="A180" t="s">
        <v>2293</v>
      </c>
      <c r="B180" t="s">
        <v>2294</v>
      </c>
      <c r="C180" t="s">
        <v>2295</v>
      </c>
      <c r="D180" t="s">
        <v>2296</v>
      </c>
      <c r="E180" t="s">
        <v>1997</v>
      </c>
      <c r="F180">
        <v>634</v>
      </c>
      <c r="G180" t="s">
        <v>1998</v>
      </c>
    </row>
    <row r="181" spans="1:7" x14ac:dyDescent="0.35">
      <c r="A181" t="s">
        <v>2297</v>
      </c>
      <c r="B181" t="s">
        <v>2298</v>
      </c>
      <c r="C181" t="s">
        <v>2299</v>
      </c>
      <c r="D181" t="s">
        <v>2300</v>
      </c>
      <c r="E181" t="s">
        <v>1402</v>
      </c>
      <c r="F181">
        <v>950</v>
      </c>
      <c r="G181" t="s">
        <v>1403</v>
      </c>
    </row>
    <row r="182" spans="1:7" x14ac:dyDescent="0.35">
      <c r="A182" t="s">
        <v>2301</v>
      </c>
      <c r="B182" t="s">
        <v>2302</v>
      </c>
      <c r="C182" t="s">
        <v>2303</v>
      </c>
      <c r="D182" t="s">
        <v>2304</v>
      </c>
      <c r="E182" t="s">
        <v>1016</v>
      </c>
      <c r="F182">
        <v>978</v>
      </c>
      <c r="G182" t="s">
        <v>1017</v>
      </c>
    </row>
    <row r="183" spans="1:7" x14ac:dyDescent="0.35">
      <c r="A183" t="s">
        <v>2305</v>
      </c>
      <c r="B183" t="s">
        <v>2306</v>
      </c>
      <c r="C183" t="s">
        <v>2307</v>
      </c>
      <c r="D183" t="s">
        <v>2308</v>
      </c>
      <c r="E183" t="s">
        <v>2003</v>
      </c>
      <c r="F183">
        <v>946</v>
      </c>
      <c r="G183" t="s">
        <v>2004</v>
      </c>
    </row>
    <row r="184" spans="1:7" x14ac:dyDescent="0.35">
      <c r="A184" t="s">
        <v>2309</v>
      </c>
      <c r="B184" t="s">
        <v>2310</v>
      </c>
      <c r="C184" t="s">
        <v>2311</v>
      </c>
      <c r="D184" t="s">
        <v>2312</v>
      </c>
      <c r="E184" t="s">
        <v>2015</v>
      </c>
      <c r="F184">
        <v>643</v>
      </c>
      <c r="G184" t="s">
        <v>2016</v>
      </c>
    </row>
    <row r="185" spans="1:7" x14ac:dyDescent="0.35">
      <c r="A185" t="s">
        <v>2313</v>
      </c>
      <c r="B185" t="s">
        <v>2314</v>
      </c>
      <c r="C185" t="s">
        <v>2315</v>
      </c>
      <c r="D185" t="s">
        <v>2316</v>
      </c>
      <c r="E185" t="s">
        <v>2021</v>
      </c>
      <c r="F185">
        <v>646</v>
      </c>
      <c r="G185" t="s">
        <v>2022</v>
      </c>
    </row>
    <row r="186" spans="1:7" x14ac:dyDescent="0.35">
      <c r="A186" t="s">
        <v>2317</v>
      </c>
      <c r="B186" t="s">
        <v>2318</v>
      </c>
      <c r="C186" t="s">
        <v>2319</v>
      </c>
      <c r="D186" t="s">
        <v>2320</v>
      </c>
      <c r="E186" t="s">
        <v>2062</v>
      </c>
      <c r="F186">
        <v>654</v>
      </c>
      <c r="G186" t="s">
        <v>2063</v>
      </c>
    </row>
    <row r="187" spans="1:7" x14ac:dyDescent="0.35">
      <c r="A187" t="s">
        <v>2321</v>
      </c>
      <c r="B187" t="s">
        <v>2322</v>
      </c>
      <c r="C187" t="s">
        <v>2323</v>
      </c>
      <c r="D187" t="s">
        <v>2324</v>
      </c>
      <c r="E187" t="s">
        <v>1085</v>
      </c>
      <c r="F187">
        <v>951</v>
      </c>
      <c r="G187" t="s">
        <v>1086</v>
      </c>
    </row>
    <row r="188" spans="1:7" x14ac:dyDescent="0.35">
      <c r="A188" t="s">
        <v>2325</v>
      </c>
      <c r="B188" t="s">
        <v>2326</v>
      </c>
      <c r="C188" t="s">
        <v>2327</v>
      </c>
      <c r="D188" t="s">
        <v>2328</v>
      </c>
      <c r="E188" t="s">
        <v>1085</v>
      </c>
      <c r="F188">
        <v>951</v>
      </c>
      <c r="G188" t="s">
        <v>1086</v>
      </c>
    </row>
    <row r="189" spans="1:7" x14ac:dyDescent="0.35">
      <c r="A189" t="s">
        <v>2329</v>
      </c>
      <c r="B189" t="s">
        <v>2330</v>
      </c>
      <c r="C189" t="s">
        <v>2331</v>
      </c>
      <c r="D189" t="s">
        <v>2332</v>
      </c>
      <c r="E189" t="s">
        <v>1016</v>
      </c>
      <c r="F189">
        <v>978</v>
      </c>
      <c r="G189" t="s">
        <v>1017</v>
      </c>
    </row>
    <row r="190" spans="1:7" x14ac:dyDescent="0.35">
      <c r="A190" t="s">
        <v>2333</v>
      </c>
      <c r="B190" t="s">
        <v>2334</v>
      </c>
      <c r="C190" t="s">
        <v>2335</v>
      </c>
      <c r="D190" t="s">
        <v>2336</v>
      </c>
      <c r="E190" t="s">
        <v>1085</v>
      </c>
      <c r="F190">
        <v>951</v>
      </c>
      <c r="G190" t="s">
        <v>1086</v>
      </c>
    </row>
    <row r="191" spans="1:7" x14ac:dyDescent="0.35">
      <c r="A191" t="s">
        <v>2337</v>
      </c>
      <c r="B191" t="s">
        <v>2338</v>
      </c>
      <c r="C191" t="s">
        <v>2339</v>
      </c>
      <c r="D191" t="s">
        <v>2340</v>
      </c>
      <c r="E191" t="s">
        <v>1016</v>
      </c>
      <c r="F191">
        <v>978</v>
      </c>
      <c r="G191" t="s">
        <v>1017</v>
      </c>
    </row>
    <row r="192" spans="1:7" x14ac:dyDescent="0.35">
      <c r="A192" t="s">
        <v>2341</v>
      </c>
      <c r="B192" t="s">
        <v>2342</v>
      </c>
      <c r="C192" t="s">
        <v>2343</v>
      </c>
      <c r="D192" t="s">
        <v>2344</v>
      </c>
      <c r="E192" t="s">
        <v>1016</v>
      </c>
      <c r="F192">
        <v>978</v>
      </c>
      <c r="G192" t="s">
        <v>1017</v>
      </c>
    </row>
    <row r="193" spans="1:7" x14ac:dyDescent="0.35">
      <c r="A193" t="s">
        <v>2345</v>
      </c>
      <c r="B193" t="s">
        <v>2346</v>
      </c>
      <c r="C193" t="s">
        <v>2347</v>
      </c>
      <c r="D193" t="s">
        <v>2348</v>
      </c>
      <c r="E193" t="s">
        <v>2217</v>
      </c>
      <c r="F193">
        <v>882</v>
      </c>
      <c r="G193" t="s">
        <v>2218</v>
      </c>
    </row>
    <row r="194" spans="1:7" x14ac:dyDescent="0.35">
      <c r="A194" t="s">
        <v>2349</v>
      </c>
      <c r="B194" t="s">
        <v>2350</v>
      </c>
      <c r="C194" t="s">
        <v>2351</v>
      </c>
      <c r="D194" t="s">
        <v>2352</v>
      </c>
      <c r="E194" t="s">
        <v>1016</v>
      </c>
      <c r="F194">
        <v>978</v>
      </c>
      <c r="G194" t="s">
        <v>1017</v>
      </c>
    </row>
    <row r="195" spans="1:7" x14ac:dyDescent="0.35">
      <c r="A195" t="s">
        <v>2353</v>
      </c>
      <c r="B195" t="s">
        <v>2354</v>
      </c>
      <c r="C195" t="s">
        <v>2355</v>
      </c>
      <c r="D195" t="s">
        <v>2356</v>
      </c>
      <c r="E195" t="s">
        <v>2092</v>
      </c>
      <c r="F195">
        <v>678</v>
      </c>
      <c r="G195" t="s">
        <v>2093</v>
      </c>
    </row>
    <row r="196" spans="1:7" x14ac:dyDescent="0.35">
      <c r="A196" t="s">
        <v>2357</v>
      </c>
      <c r="B196" t="s">
        <v>2358</v>
      </c>
      <c r="C196" t="s">
        <v>2359</v>
      </c>
      <c r="D196" t="s">
        <v>2360</v>
      </c>
      <c r="E196" t="s">
        <v>2027</v>
      </c>
      <c r="F196">
        <v>682</v>
      </c>
      <c r="G196" t="s">
        <v>2028</v>
      </c>
    </row>
    <row r="197" spans="1:7" x14ac:dyDescent="0.35">
      <c r="A197" t="s">
        <v>2361</v>
      </c>
      <c r="B197" t="s">
        <v>2362</v>
      </c>
      <c r="C197" t="s">
        <v>2363</v>
      </c>
      <c r="D197" t="s">
        <v>2364</v>
      </c>
      <c r="E197" t="s">
        <v>1268</v>
      </c>
      <c r="F197">
        <v>952</v>
      </c>
      <c r="G197" t="s">
        <v>1269</v>
      </c>
    </row>
    <row r="198" spans="1:7" x14ac:dyDescent="0.35">
      <c r="A198" t="s">
        <v>2365</v>
      </c>
      <c r="B198" t="s">
        <v>2366</v>
      </c>
      <c r="C198" t="s">
        <v>2367</v>
      </c>
      <c r="D198" t="s">
        <v>2368</v>
      </c>
      <c r="E198" t="s">
        <v>2009</v>
      </c>
      <c r="F198">
        <v>941</v>
      </c>
      <c r="G198" t="s">
        <v>2010</v>
      </c>
    </row>
    <row r="199" spans="1:7" x14ac:dyDescent="0.35">
      <c r="A199" t="s">
        <v>2369</v>
      </c>
      <c r="B199" t="s">
        <v>2370</v>
      </c>
      <c r="C199" t="s">
        <v>2371</v>
      </c>
      <c r="D199" t="s">
        <v>2372</v>
      </c>
      <c r="E199" t="s">
        <v>2038</v>
      </c>
      <c r="F199">
        <v>690</v>
      </c>
      <c r="G199" t="s">
        <v>2039</v>
      </c>
    </row>
    <row r="200" spans="1:7" x14ac:dyDescent="0.35">
      <c r="A200" t="s">
        <v>2373</v>
      </c>
      <c r="B200" t="s">
        <v>2374</v>
      </c>
      <c r="C200" t="s">
        <v>2375</v>
      </c>
      <c r="D200" t="s">
        <v>2376</v>
      </c>
      <c r="E200" t="s">
        <v>2068</v>
      </c>
      <c r="F200">
        <v>694</v>
      </c>
      <c r="G200" t="s">
        <v>2069</v>
      </c>
    </row>
    <row r="201" spans="1:7" x14ac:dyDescent="0.35">
      <c r="A201" t="s">
        <v>2377</v>
      </c>
      <c r="B201" t="s">
        <v>2378</v>
      </c>
      <c r="C201" t="s">
        <v>2379</v>
      </c>
      <c r="D201" t="s">
        <v>2380</v>
      </c>
      <c r="E201" t="s">
        <v>2056</v>
      </c>
      <c r="F201">
        <v>702</v>
      </c>
      <c r="G201" t="s">
        <v>2057</v>
      </c>
    </row>
    <row r="202" spans="1:7" x14ac:dyDescent="0.35">
      <c r="A202" t="s">
        <v>2381</v>
      </c>
      <c r="B202" t="s">
        <v>2382</v>
      </c>
      <c r="C202" t="s">
        <v>2383</v>
      </c>
      <c r="D202" t="s">
        <v>2384</v>
      </c>
      <c r="E202" t="s">
        <v>1016</v>
      </c>
      <c r="F202">
        <v>978</v>
      </c>
      <c r="G202" t="s">
        <v>1017</v>
      </c>
    </row>
    <row r="203" spans="1:7" x14ac:dyDescent="0.35">
      <c r="A203" t="s">
        <v>2385</v>
      </c>
      <c r="B203" t="s">
        <v>2386</v>
      </c>
      <c r="C203" t="s">
        <v>2387</v>
      </c>
      <c r="D203" t="s">
        <v>2388</v>
      </c>
      <c r="E203" t="s">
        <v>1016</v>
      </c>
      <c r="F203">
        <v>978</v>
      </c>
      <c r="G203" t="s">
        <v>1017</v>
      </c>
    </row>
    <row r="204" spans="1:7" x14ac:dyDescent="0.35">
      <c r="A204" t="s">
        <v>2389</v>
      </c>
      <c r="B204" t="s">
        <v>2390</v>
      </c>
      <c r="C204" t="s">
        <v>2391</v>
      </c>
      <c r="D204" t="s">
        <v>2392</v>
      </c>
      <c r="E204" t="s">
        <v>2033</v>
      </c>
      <c r="F204">
        <v>90</v>
      </c>
      <c r="G204" t="s">
        <v>2034</v>
      </c>
    </row>
    <row r="205" spans="1:7" x14ac:dyDescent="0.35">
      <c r="A205" t="s">
        <v>2393</v>
      </c>
      <c r="B205" t="s">
        <v>2394</v>
      </c>
      <c r="C205" t="s">
        <v>2395</v>
      </c>
      <c r="D205" t="s">
        <v>2396</v>
      </c>
      <c r="E205" t="s">
        <v>2074</v>
      </c>
      <c r="F205">
        <v>706</v>
      </c>
      <c r="G205" t="s">
        <v>2075</v>
      </c>
    </row>
    <row r="206" spans="1:7" x14ac:dyDescent="0.35">
      <c r="A206" t="s">
        <v>2397</v>
      </c>
      <c r="B206" t="s">
        <v>2398</v>
      </c>
      <c r="C206" t="s">
        <v>2399</v>
      </c>
      <c r="D206" t="s">
        <v>2400</v>
      </c>
      <c r="E206" t="s">
        <v>2241</v>
      </c>
      <c r="F206">
        <v>710</v>
      </c>
      <c r="G206" t="s">
        <v>2242</v>
      </c>
    </row>
    <row r="207" spans="1:7" x14ac:dyDescent="0.35">
      <c r="A207" t="s">
        <v>2401</v>
      </c>
      <c r="B207" t="s">
        <v>2402</v>
      </c>
      <c r="C207" t="s">
        <v>2403</v>
      </c>
      <c r="D207" t="s">
        <v>2404</v>
      </c>
    </row>
    <row r="208" spans="1:7" x14ac:dyDescent="0.35">
      <c r="A208" t="s">
        <v>2405</v>
      </c>
      <c r="B208" t="s">
        <v>2406</v>
      </c>
      <c r="C208" t="s">
        <v>2407</v>
      </c>
      <c r="D208" t="s">
        <v>2408</v>
      </c>
      <c r="E208" t="s">
        <v>2086</v>
      </c>
      <c r="F208">
        <v>728</v>
      </c>
      <c r="G208" t="s">
        <v>2087</v>
      </c>
    </row>
    <row r="209" spans="1:7" x14ac:dyDescent="0.35">
      <c r="A209" t="s">
        <v>2409</v>
      </c>
      <c r="B209" t="s">
        <v>2410</v>
      </c>
      <c r="C209" t="s">
        <v>2411</v>
      </c>
      <c r="D209" t="s">
        <v>2412</v>
      </c>
      <c r="E209" t="s">
        <v>1016</v>
      </c>
      <c r="F209">
        <v>978</v>
      </c>
      <c r="G209" t="s">
        <v>1017</v>
      </c>
    </row>
    <row r="210" spans="1:7" x14ac:dyDescent="0.35">
      <c r="A210" t="s">
        <v>2413</v>
      </c>
      <c r="B210" t="s">
        <v>2414</v>
      </c>
      <c r="C210" t="s">
        <v>2415</v>
      </c>
      <c r="D210" t="s">
        <v>2416</v>
      </c>
      <c r="E210" t="s">
        <v>1808</v>
      </c>
      <c r="F210">
        <v>144</v>
      </c>
      <c r="G210" t="s">
        <v>1809</v>
      </c>
    </row>
    <row r="211" spans="1:7" x14ac:dyDescent="0.35">
      <c r="A211" t="s">
        <v>2417</v>
      </c>
      <c r="B211" t="s">
        <v>2418</v>
      </c>
      <c r="C211" t="s">
        <v>2419</v>
      </c>
      <c r="D211" t="s">
        <v>2420</v>
      </c>
      <c r="E211" t="s">
        <v>2044</v>
      </c>
      <c r="F211">
        <v>938</v>
      </c>
      <c r="G211" t="s">
        <v>2045</v>
      </c>
    </row>
    <row r="212" spans="1:7" x14ac:dyDescent="0.35">
      <c r="A212" t="s">
        <v>2421</v>
      </c>
      <c r="B212" t="s">
        <v>2422</v>
      </c>
      <c r="C212" t="s">
        <v>2423</v>
      </c>
      <c r="D212" t="s">
        <v>2424</v>
      </c>
      <c r="E212" t="s">
        <v>2080</v>
      </c>
      <c r="F212">
        <v>968</v>
      </c>
      <c r="G212" t="s">
        <v>2081</v>
      </c>
    </row>
    <row r="213" spans="1:7" x14ac:dyDescent="0.35">
      <c r="A213" t="s">
        <v>2425</v>
      </c>
      <c r="B213" t="s">
        <v>2426</v>
      </c>
      <c r="C213" t="s">
        <v>2427</v>
      </c>
      <c r="D213" t="s">
        <v>2428</v>
      </c>
    </row>
    <row r="214" spans="1:7" x14ac:dyDescent="0.35">
      <c r="A214" t="s">
        <v>2429</v>
      </c>
      <c r="B214" t="s">
        <v>2430</v>
      </c>
      <c r="C214" t="s">
        <v>2431</v>
      </c>
      <c r="D214" t="s">
        <v>2432</v>
      </c>
      <c r="E214" t="s">
        <v>2050</v>
      </c>
      <c r="F214">
        <v>752</v>
      </c>
      <c r="G214" t="s">
        <v>2051</v>
      </c>
    </row>
    <row r="215" spans="1:7" x14ac:dyDescent="0.35">
      <c r="A215" t="s">
        <v>2433</v>
      </c>
      <c r="B215" t="s">
        <v>2434</v>
      </c>
      <c r="C215" t="s">
        <v>2435</v>
      </c>
      <c r="D215" t="s">
        <v>2436</v>
      </c>
      <c r="E215" t="s">
        <v>1382</v>
      </c>
      <c r="F215">
        <v>756</v>
      </c>
      <c r="G215" t="s">
        <v>1383</v>
      </c>
    </row>
    <row r="216" spans="1:7" x14ac:dyDescent="0.35">
      <c r="A216" t="s">
        <v>2437</v>
      </c>
      <c r="B216" t="s">
        <v>2438</v>
      </c>
      <c r="C216" t="s">
        <v>2439</v>
      </c>
      <c r="D216" t="s">
        <v>2440</v>
      </c>
      <c r="E216" t="s">
        <v>2098</v>
      </c>
      <c r="F216">
        <v>760</v>
      </c>
      <c r="G216" t="s">
        <v>2099</v>
      </c>
    </row>
    <row r="217" spans="1:7" x14ac:dyDescent="0.35">
      <c r="A217" t="s">
        <v>2441</v>
      </c>
      <c r="B217" t="s">
        <v>2442</v>
      </c>
      <c r="C217" t="s">
        <v>2443</v>
      </c>
      <c r="D217" t="s">
        <v>2444</v>
      </c>
      <c r="E217" t="s">
        <v>2155</v>
      </c>
      <c r="F217">
        <v>901</v>
      </c>
      <c r="G217" t="s">
        <v>2156</v>
      </c>
    </row>
    <row r="218" spans="1:7" x14ac:dyDescent="0.35">
      <c r="A218" t="s">
        <v>2445</v>
      </c>
      <c r="B218" t="s">
        <v>2446</v>
      </c>
      <c r="C218" t="s">
        <v>2447</v>
      </c>
      <c r="D218" t="s">
        <v>2448</v>
      </c>
      <c r="E218" t="s">
        <v>2114</v>
      </c>
      <c r="F218">
        <v>972</v>
      </c>
      <c r="G218" t="s">
        <v>2115</v>
      </c>
    </row>
    <row r="219" spans="1:7" x14ac:dyDescent="0.35">
      <c r="A219" t="s">
        <v>2449</v>
      </c>
      <c r="B219" t="s">
        <v>2450</v>
      </c>
      <c r="C219" t="s">
        <v>2451</v>
      </c>
      <c r="D219" t="s">
        <v>2452</v>
      </c>
      <c r="E219" t="s">
        <v>2161</v>
      </c>
      <c r="F219">
        <v>834</v>
      </c>
      <c r="G219" t="s">
        <v>2162</v>
      </c>
    </row>
    <row r="220" spans="1:7" x14ac:dyDescent="0.35">
      <c r="A220" t="s">
        <v>2453</v>
      </c>
      <c r="B220" t="s">
        <v>2454</v>
      </c>
      <c r="C220" t="s">
        <v>2455</v>
      </c>
      <c r="D220" t="s">
        <v>2456</v>
      </c>
      <c r="E220" t="s">
        <v>2108</v>
      </c>
      <c r="F220">
        <v>764</v>
      </c>
      <c r="G220" t="s">
        <v>2109</v>
      </c>
    </row>
    <row r="221" spans="1:7" x14ac:dyDescent="0.35">
      <c r="A221" t="s">
        <v>2457</v>
      </c>
      <c r="B221" t="s">
        <v>2458</v>
      </c>
      <c r="C221" t="s">
        <v>2459</v>
      </c>
      <c r="D221" t="s">
        <v>2460</v>
      </c>
      <c r="E221" t="s">
        <v>184</v>
      </c>
      <c r="F221">
        <v>840</v>
      </c>
      <c r="G221" t="s">
        <v>987</v>
      </c>
    </row>
    <row r="222" spans="1:7" x14ac:dyDescent="0.35">
      <c r="A222" t="s">
        <v>2461</v>
      </c>
      <c r="B222" t="s">
        <v>2462</v>
      </c>
      <c r="C222" t="s">
        <v>2463</v>
      </c>
      <c r="D222" t="s">
        <v>2464</v>
      </c>
      <c r="E222" t="s">
        <v>1268</v>
      </c>
      <c r="F222">
        <v>952</v>
      </c>
      <c r="G222" t="s">
        <v>1269</v>
      </c>
    </row>
    <row r="223" spans="1:7" x14ac:dyDescent="0.35">
      <c r="A223" t="s">
        <v>2465</v>
      </c>
      <c r="B223" t="s">
        <v>2466</v>
      </c>
      <c r="C223" t="s">
        <v>2467</v>
      </c>
      <c r="D223" t="s">
        <v>2468</v>
      </c>
    </row>
    <row r="224" spans="1:7" x14ac:dyDescent="0.35">
      <c r="A224" t="s">
        <v>2469</v>
      </c>
      <c r="B224" t="s">
        <v>2470</v>
      </c>
      <c r="C224" t="s">
        <v>2471</v>
      </c>
      <c r="D224" t="s">
        <v>2472</v>
      </c>
      <c r="E224" t="s">
        <v>2131</v>
      </c>
      <c r="F224">
        <v>776</v>
      </c>
      <c r="G224" t="s">
        <v>2132</v>
      </c>
    </row>
    <row r="225" spans="1:7" x14ac:dyDescent="0.35">
      <c r="A225" t="s">
        <v>2473</v>
      </c>
      <c r="B225" t="s">
        <v>2474</v>
      </c>
      <c r="C225" t="s">
        <v>2475</v>
      </c>
      <c r="D225" t="s">
        <v>2476</v>
      </c>
      <c r="E225" t="s">
        <v>2143</v>
      </c>
      <c r="F225">
        <v>780</v>
      </c>
      <c r="G225" t="s">
        <v>2144</v>
      </c>
    </row>
    <row r="226" spans="1:7" x14ac:dyDescent="0.35">
      <c r="A226" t="s">
        <v>2477</v>
      </c>
      <c r="B226" t="s">
        <v>2478</v>
      </c>
      <c r="C226" t="s">
        <v>2479</v>
      </c>
      <c r="D226" t="s">
        <v>2480</v>
      </c>
      <c r="E226" t="s">
        <v>2126</v>
      </c>
      <c r="F226">
        <v>788</v>
      </c>
      <c r="G226" t="s">
        <v>2127</v>
      </c>
    </row>
    <row r="227" spans="1:7" x14ac:dyDescent="0.35">
      <c r="A227" t="s">
        <v>2481</v>
      </c>
      <c r="B227" t="s">
        <v>2482</v>
      </c>
      <c r="C227" t="s">
        <v>2483</v>
      </c>
      <c r="D227" t="s">
        <v>2484</v>
      </c>
      <c r="E227" t="s">
        <v>2137</v>
      </c>
      <c r="F227">
        <v>949</v>
      </c>
      <c r="G227" t="s">
        <v>2138</v>
      </c>
    </row>
    <row r="228" spans="1:7" x14ac:dyDescent="0.35">
      <c r="A228" t="s">
        <v>2485</v>
      </c>
      <c r="B228" t="s">
        <v>2486</v>
      </c>
      <c r="C228" t="s">
        <v>2487</v>
      </c>
      <c r="D228" t="s">
        <v>2488</v>
      </c>
      <c r="E228" t="s">
        <v>2120</v>
      </c>
      <c r="F228">
        <v>934</v>
      </c>
      <c r="G228" t="s">
        <v>2121</v>
      </c>
    </row>
    <row r="229" spans="1:7" x14ac:dyDescent="0.35">
      <c r="A229" t="s">
        <v>2489</v>
      </c>
      <c r="B229" t="s">
        <v>2490</v>
      </c>
      <c r="C229" t="s">
        <v>2491</v>
      </c>
      <c r="D229" t="s">
        <v>2492</v>
      </c>
      <c r="E229" t="s">
        <v>184</v>
      </c>
      <c r="F229">
        <v>840</v>
      </c>
      <c r="G229" t="s">
        <v>987</v>
      </c>
    </row>
    <row r="230" spans="1:7" x14ac:dyDescent="0.35">
      <c r="A230" t="s">
        <v>2493</v>
      </c>
      <c r="B230" t="s">
        <v>2494</v>
      </c>
      <c r="C230" t="s">
        <v>2495</v>
      </c>
      <c r="D230" t="s">
        <v>2496</v>
      </c>
      <c r="E230" t="s">
        <v>2149</v>
      </c>
      <c r="F230">
        <v>0</v>
      </c>
      <c r="G230" t="s">
        <v>2150</v>
      </c>
    </row>
    <row r="231" spans="1:7" x14ac:dyDescent="0.35">
      <c r="A231" t="s">
        <v>2497</v>
      </c>
      <c r="B231" t="s">
        <v>2498</v>
      </c>
      <c r="C231" t="s">
        <v>2499</v>
      </c>
      <c r="D231" t="s">
        <v>2500</v>
      </c>
      <c r="E231" t="s">
        <v>2173</v>
      </c>
      <c r="F231">
        <v>800</v>
      </c>
      <c r="G231" t="s">
        <v>2174</v>
      </c>
    </row>
    <row r="232" spans="1:7" x14ac:dyDescent="0.35">
      <c r="A232" t="s">
        <v>2501</v>
      </c>
      <c r="B232" t="s">
        <v>2502</v>
      </c>
      <c r="C232" t="s">
        <v>2503</v>
      </c>
      <c r="D232" t="s">
        <v>2504</v>
      </c>
      <c r="E232" t="s">
        <v>2167</v>
      </c>
      <c r="F232">
        <v>980</v>
      </c>
      <c r="G232" t="s">
        <v>2168</v>
      </c>
    </row>
    <row r="233" spans="1:7" x14ac:dyDescent="0.35">
      <c r="A233" t="s">
        <v>2505</v>
      </c>
      <c r="B233" t="s">
        <v>2506</v>
      </c>
      <c r="C233" t="s">
        <v>2507</v>
      </c>
      <c r="D233" t="s">
        <v>2508</v>
      </c>
      <c r="E233" t="s">
        <v>1087</v>
      </c>
      <c r="F233">
        <v>784</v>
      </c>
      <c r="G233" t="s">
        <v>1088</v>
      </c>
    </row>
    <row r="234" spans="1:7" x14ac:dyDescent="0.35">
      <c r="A234" t="s">
        <v>2509</v>
      </c>
      <c r="B234" t="s">
        <v>2510</v>
      </c>
      <c r="C234" t="s">
        <v>2511</v>
      </c>
      <c r="D234" t="s">
        <v>2512</v>
      </c>
      <c r="E234" t="s">
        <v>1549</v>
      </c>
      <c r="F234">
        <v>826</v>
      </c>
      <c r="G234" t="s">
        <v>1550</v>
      </c>
    </row>
    <row r="235" spans="1:7" x14ac:dyDescent="0.35">
      <c r="A235" t="s">
        <v>2513</v>
      </c>
      <c r="B235" t="s">
        <v>2514</v>
      </c>
      <c r="C235" t="s">
        <v>2515</v>
      </c>
      <c r="D235" t="s">
        <v>2516</v>
      </c>
      <c r="E235" t="s">
        <v>2187</v>
      </c>
      <c r="F235">
        <v>858</v>
      </c>
      <c r="G235" t="s">
        <v>2188</v>
      </c>
    </row>
    <row r="236" spans="1:7" x14ac:dyDescent="0.35">
      <c r="A236" t="s">
        <v>2517</v>
      </c>
      <c r="B236" t="s">
        <v>2518</v>
      </c>
      <c r="C236" t="s">
        <v>2519</v>
      </c>
      <c r="D236" t="s">
        <v>2520</v>
      </c>
      <c r="E236" t="s">
        <v>2193</v>
      </c>
      <c r="F236">
        <v>860</v>
      </c>
      <c r="G236" t="s">
        <v>2194</v>
      </c>
    </row>
    <row r="237" spans="1:7" x14ac:dyDescent="0.35">
      <c r="A237" t="s">
        <v>2521</v>
      </c>
      <c r="B237" t="s">
        <v>2522</v>
      </c>
      <c r="C237" t="s">
        <v>2523</v>
      </c>
      <c r="D237" t="s">
        <v>2524</v>
      </c>
      <c r="E237" t="s">
        <v>2211</v>
      </c>
      <c r="F237">
        <v>548</v>
      </c>
      <c r="G237" t="s">
        <v>2212</v>
      </c>
    </row>
    <row r="238" spans="1:7" x14ac:dyDescent="0.35">
      <c r="A238" t="s">
        <v>2525</v>
      </c>
      <c r="B238" t="s">
        <v>2526</v>
      </c>
      <c r="C238" t="s">
        <v>2527</v>
      </c>
      <c r="D238" t="s">
        <v>2528</v>
      </c>
      <c r="E238" t="s">
        <v>1016</v>
      </c>
      <c r="F238">
        <v>978</v>
      </c>
      <c r="G238" t="s">
        <v>1017</v>
      </c>
    </row>
    <row r="239" spans="1:7" x14ac:dyDescent="0.35">
      <c r="A239" t="s">
        <v>2529</v>
      </c>
      <c r="B239" t="s">
        <v>2530</v>
      </c>
      <c r="C239" t="s">
        <v>2531</v>
      </c>
      <c r="D239" t="s">
        <v>2532</v>
      </c>
      <c r="E239" t="s">
        <v>2199</v>
      </c>
      <c r="F239">
        <v>937</v>
      </c>
      <c r="G239" t="s">
        <v>2200</v>
      </c>
    </row>
    <row r="240" spans="1:7" x14ac:dyDescent="0.35">
      <c r="A240" t="s">
        <v>2533</v>
      </c>
      <c r="B240" t="s">
        <v>2534</v>
      </c>
      <c r="C240" t="s">
        <v>2535</v>
      </c>
      <c r="D240" t="s">
        <v>2536</v>
      </c>
      <c r="E240" t="s">
        <v>2205</v>
      </c>
      <c r="F240">
        <v>704</v>
      </c>
      <c r="G240" t="s">
        <v>2206</v>
      </c>
    </row>
    <row r="241" spans="1:7" x14ac:dyDescent="0.35">
      <c r="A241" t="s">
        <v>2537</v>
      </c>
      <c r="B241" t="s">
        <v>2538</v>
      </c>
      <c r="C241" t="s">
        <v>2539</v>
      </c>
      <c r="D241" t="s">
        <v>2540</v>
      </c>
      <c r="E241" t="s">
        <v>184</v>
      </c>
      <c r="F241">
        <v>840</v>
      </c>
      <c r="G241" t="s">
        <v>987</v>
      </c>
    </row>
    <row r="242" spans="1:7" x14ac:dyDescent="0.35">
      <c r="A242" t="s">
        <v>2541</v>
      </c>
      <c r="B242" t="s">
        <v>2542</v>
      </c>
      <c r="C242" t="s">
        <v>2543</v>
      </c>
      <c r="D242" t="s">
        <v>2544</v>
      </c>
    </row>
    <row r="243" spans="1:7" x14ac:dyDescent="0.35">
      <c r="A243" t="s">
        <v>2545</v>
      </c>
      <c r="B243" t="s">
        <v>2546</v>
      </c>
      <c r="C243" t="s">
        <v>2547</v>
      </c>
      <c r="D243" t="s">
        <v>2548</v>
      </c>
    </row>
    <row r="244" spans="1:7" x14ac:dyDescent="0.35">
      <c r="A244" t="s">
        <v>2549</v>
      </c>
      <c r="B244" t="s">
        <v>2550</v>
      </c>
      <c r="C244" t="s">
        <v>2551</v>
      </c>
      <c r="D244" t="s">
        <v>2552</v>
      </c>
      <c r="E244" t="s">
        <v>2235</v>
      </c>
      <c r="F244">
        <v>886</v>
      </c>
      <c r="G244" t="s">
        <v>2236</v>
      </c>
    </row>
    <row r="245" spans="1:7" x14ac:dyDescent="0.35">
      <c r="A245" t="s">
        <v>2553</v>
      </c>
      <c r="B245" t="s">
        <v>2554</v>
      </c>
      <c r="C245" t="s">
        <v>2555</v>
      </c>
      <c r="D245" t="s">
        <v>2556</v>
      </c>
      <c r="E245" t="s">
        <v>2247</v>
      </c>
      <c r="F245">
        <v>967</v>
      </c>
      <c r="G245" t="s">
        <v>2248</v>
      </c>
    </row>
    <row r="246" spans="1:7" x14ac:dyDescent="0.35">
      <c r="A246" t="s">
        <v>2557</v>
      </c>
      <c r="B246" t="s">
        <v>2558</v>
      </c>
      <c r="C246" t="s">
        <v>2559</v>
      </c>
      <c r="D246" t="s">
        <v>2560</v>
      </c>
      <c r="E246" t="s">
        <v>184</v>
      </c>
      <c r="F246">
        <v>840</v>
      </c>
      <c r="G246" t="s">
        <v>987</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7" ma:contentTypeDescription="Create a new document." ma:contentTypeScope="" ma:versionID="5e5c912451475d7a45d8e98c7b38eeaf">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ab6975b19b75260bfe7a746565d2c8ba"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769EB6-0AD8-44DF-A3FD-78729386AE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International Secretariat</cp:lastModifiedBy>
  <cp:revision/>
  <dcterms:created xsi:type="dcterms:W3CDTF">2018-04-20T09:16:43Z</dcterms:created>
  <dcterms:modified xsi:type="dcterms:W3CDTF">2023-03-31T15:13:15Z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